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ocuments\5_B&amp;J\2 B&amp;J GUESTHOUSE\4 Guesthouse_Official\7-Quotation\74_3Pax Group Options\Clarissa Anchetta\"/>
    </mc:Choice>
  </mc:AlternateContent>
  <xr:revisionPtr revIDLastSave="0" documentId="13_ncr:1_{8C231A3B-3230-4227-9E99-68562EAD8BD9}" xr6:coauthVersionLast="44" xr6:coauthVersionMax="44" xr10:uidLastSave="{00000000-0000-0000-0000-000000000000}"/>
  <bookViews>
    <workbookView xWindow="-110" yWindow="-110" windowWidth="19420" windowHeight="11020" activeTab="3" xr2:uid="{BC5FEDA0-311D-4035-8A1B-04BF7583636C}"/>
  </bookViews>
  <sheets>
    <sheet name="Option 1" sheetId="1" r:id="rId1"/>
    <sheet name="Option 2" sheetId="2" r:id="rId2"/>
    <sheet name="Option 1_with Entrance" sheetId="3" r:id="rId3"/>
    <sheet name="Option 2_with Entrance (FINAL)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L245" i="3" l="1"/>
  <c r="L244" i="3"/>
  <c r="L126" i="4"/>
  <c r="L125" i="4"/>
  <c r="L124" i="4"/>
  <c r="L123" i="4"/>
  <c r="L122" i="4"/>
  <c r="L121" i="4"/>
  <c r="L120" i="4"/>
  <c r="L119" i="4"/>
  <c r="L118" i="4"/>
  <c r="K118" i="4" s="1"/>
  <c r="K115" i="4"/>
  <c r="L115" i="4" s="1"/>
  <c r="L114" i="4"/>
  <c r="L113" i="4"/>
  <c r="L112" i="4"/>
  <c r="Q222" i="4"/>
  <c r="Q224" i="4" s="1"/>
  <c r="K211" i="4"/>
  <c r="L211" i="4" s="1"/>
  <c r="L210" i="4"/>
  <c r="L209" i="4"/>
  <c r="L208" i="4"/>
  <c r="K179" i="4"/>
  <c r="L179" i="4" s="1"/>
  <c r="O178" i="4"/>
  <c r="K170" i="4"/>
  <c r="L170" i="4" s="1"/>
  <c r="Q169" i="4"/>
  <c r="O169" i="4"/>
  <c r="L169" i="4"/>
  <c r="L168" i="4"/>
  <c r="L167" i="4"/>
  <c r="L132" i="4"/>
  <c r="N133" i="4" s="1"/>
  <c r="O123" i="4"/>
  <c r="Q122" i="4"/>
  <c r="L89" i="4"/>
  <c r="O70" i="4"/>
  <c r="Q60" i="4"/>
  <c r="L183" i="3"/>
  <c r="L96" i="3"/>
  <c r="P91" i="3"/>
  <c r="P90" i="3"/>
  <c r="N48" i="3"/>
  <c r="P48" i="3"/>
  <c r="L173" i="3"/>
  <c r="L171" i="3"/>
  <c r="L172" i="3"/>
  <c r="Q98" i="3"/>
  <c r="Q99" i="3" s="1"/>
  <c r="L97" i="3"/>
  <c r="L98" i="3"/>
  <c r="L99" i="3"/>
  <c r="L100" i="3"/>
  <c r="L93" i="3"/>
  <c r="L205" i="4" l="1"/>
  <c r="L216" i="4"/>
  <c r="L144" i="4"/>
  <c r="L223" i="4" l="1"/>
  <c r="L228" i="4" s="1"/>
  <c r="L246" i="4" l="1"/>
  <c r="L247" i="4" s="1"/>
  <c r="L235" i="4"/>
  <c r="L241" i="4" s="1"/>
  <c r="C35" i="4"/>
  <c r="L232" i="4"/>
  <c r="L229" i="4"/>
  <c r="Q228" i="4"/>
  <c r="O223" i="4"/>
  <c r="C42" i="4" l="1"/>
  <c r="L236" i="4"/>
  <c r="C50" i="4" s="1"/>
  <c r="L233" i="4"/>
  <c r="L237" i="4" l="1"/>
  <c r="L244" i="4" s="1"/>
  <c r="L240" i="4"/>
  <c r="L242" i="4" l="1"/>
  <c r="Q236" i="4"/>
  <c r="Q220" i="3" l="1"/>
  <c r="Q222" i="3" s="1"/>
  <c r="K213" i="3"/>
  <c r="L213" i="3" s="1"/>
  <c r="L212" i="3"/>
  <c r="L211" i="3"/>
  <c r="L210" i="3"/>
  <c r="L218" i="3" s="1"/>
  <c r="L175" i="3"/>
  <c r="K140" i="3"/>
  <c r="L140" i="3" s="1"/>
  <c r="O139" i="3"/>
  <c r="L138" i="3"/>
  <c r="K138" i="3"/>
  <c r="K131" i="3"/>
  <c r="L131" i="3" s="1"/>
  <c r="L130" i="3"/>
  <c r="L129" i="3"/>
  <c r="L128" i="3"/>
  <c r="L104" i="3"/>
  <c r="N105" i="3" s="1"/>
  <c r="O95" i="3"/>
  <c r="L95" i="3"/>
  <c r="Q94" i="3"/>
  <c r="L94" i="3"/>
  <c r="L92" i="3"/>
  <c r="K92" i="3" s="1"/>
  <c r="K89" i="3"/>
  <c r="L89" i="3" s="1"/>
  <c r="L88" i="3"/>
  <c r="L87" i="3"/>
  <c r="L86" i="3"/>
  <c r="L73" i="3"/>
  <c r="O56" i="3"/>
  <c r="S36" i="3"/>
  <c r="Q36" i="3"/>
  <c r="P36" i="3"/>
  <c r="L116" i="3" l="1"/>
  <c r="L221" i="3" s="1"/>
  <c r="L205" i="2"/>
  <c r="L204" i="2"/>
  <c r="Q47" i="2"/>
  <c r="L178" i="2"/>
  <c r="L220" i="1"/>
  <c r="L172" i="2"/>
  <c r="L171" i="2"/>
  <c r="L170" i="2"/>
  <c r="L73" i="2"/>
  <c r="Q131" i="2"/>
  <c r="O131" i="2"/>
  <c r="Q180" i="2"/>
  <c r="Q182" i="2" s="1"/>
  <c r="K173" i="2"/>
  <c r="L173" i="2" s="1"/>
  <c r="K141" i="2"/>
  <c r="L141" i="2" s="1"/>
  <c r="O140" i="2"/>
  <c r="K132" i="2"/>
  <c r="L132" i="2" s="1"/>
  <c r="L131" i="2"/>
  <c r="L130" i="2"/>
  <c r="L129" i="2"/>
  <c r="L107" i="2"/>
  <c r="N108" i="2" s="1"/>
  <c r="O98" i="2"/>
  <c r="L98" i="2"/>
  <c r="Q97" i="2"/>
  <c r="L97" i="2"/>
  <c r="L93" i="2"/>
  <c r="K93" i="2" s="1"/>
  <c r="K90" i="2"/>
  <c r="L90" i="2" s="1"/>
  <c r="L89" i="2"/>
  <c r="L88" i="2"/>
  <c r="L87" i="2"/>
  <c r="O56" i="2"/>
  <c r="S36" i="2"/>
  <c r="Q36" i="2"/>
  <c r="P36" i="2"/>
  <c r="L107" i="1"/>
  <c r="N108" i="1" s="1"/>
  <c r="L98" i="1"/>
  <c r="L97" i="1"/>
  <c r="L176" i="1"/>
  <c r="L73" i="1"/>
  <c r="K215" i="1"/>
  <c r="L215" i="1" s="1"/>
  <c r="L214" i="1"/>
  <c r="L213" i="1"/>
  <c r="L212" i="1"/>
  <c r="L93" i="1"/>
  <c r="K93" i="1" s="1"/>
  <c r="L129" i="1"/>
  <c r="K132" i="1"/>
  <c r="L132" i="1" s="1"/>
  <c r="L131" i="1"/>
  <c r="L130" i="1"/>
  <c r="L87" i="1"/>
  <c r="L88" i="1"/>
  <c r="L89" i="1"/>
  <c r="K90" i="1"/>
  <c r="L90" i="1" s="1"/>
  <c r="O56" i="1"/>
  <c r="Q222" i="1"/>
  <c r="Q224" i="1" s="1"/>
  <c r="K141" i="1"/>
  <c r="L141" i="1" s="1"/>
  <c r="O140" i="1"/>
  <c r="L139" i="1"/>
  <c r="K139" i="1" s="1"/>
  <c r="O98" i="1"/>
  <c r="Q97" i="1"/>
  <c r="S36" i="1"/>
  <c r="Q36" i="1"/>
  <c r="P36" i="1"/>
  <c r="O221" i="3" l="1"/>
  <c r="L226" i="3"/>
  <c r="L233" i="3" s="1"/>
  <c r="L119" i="2"/>
  <c r="L181" i="2" s="1"/>
  <c r="L186" i="2" s="1"/>
  <c r="L187" i="2" s="1"/>
  <c r="L167" i="2"/>
  <c r="L119" i="1"/>
  <c r="L184" i="1"/>
  <c r="L230" i="3" l="1"/>
  <c r="L227" i="3"/>
  <c r="L239" i="3"/>
  <c r="C33" i="3"/>
  <c r="Q226" i="3"/>
  <c r="L223" i="1"/>
  <c r="L228" i="1" s="1"/>
  <c r="L246" i="1" s="1"/>
  <c r="L247" i="1" s="1"/>
  <c r="L231" i="3" l="1"/>
  <c r="L234" i="3"/>
  <c r="L238" i="3" s="1"/>
  <c r="L229" i="1"/>
  <c r="L235" i="1"/>
  <c r="O181" i="2"/>
  <c r="L240" i="3" l="1"/>
  <c r="Q234" i="3"/>
  <c r="C41" i="3"/>
  <c r="L235" i="3"/>
  <c r="L242" i="3" s="1"/>
  <c r="L190" i="2"/>
  <c r="L191" i="2" s="1"/>
  <c r="Q186" i="2"/>
  <c r="C33" i="2"/>
  <c r="L193" i="2"/>
  <c r="L199" i="2" s="1"/>
  <c r="L194" i="2" l="1"/>
  <c r="L198" i="2" s="1"/>
  <c r="L200" i="2" s="1"/>
  <c r="L195" i="2" l="1"/>
  <c r="L202" i="2" s="1"/>
  <c r="C41" i="2"/>
  <c r="Q194" i="2"/>
  <c r="O223" i="1" l="1"/>
  <c r="L241" i="1" l="1"/>
  <c r="C33" i="1"/>
  <c r="Q228" i="1"/>
  <c r="L232" i="1"/>
  <c r="L236" i="1" s="1"/>
  <c r="L233" i="1" l="1"/>
  <c r="L237" i="1"/>
  <c r="L240" i="1"/>
  <c r="Q236" i="1" s="1"/>
  <c r="L242" i="1" l="1"/>
  <c r="L244" i="1"/>
  <c r="C41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M140" authorId="0" shapeId="0" xr:uid="{28807611-4B4D-4C78-A507-6FA7052BF2EA}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2-8PAX = P1,900
8-10PAX = P2,000
10-15PAX = P2,500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M140" authorId="0" shapeId="0" xr:uid="{30280677-8C97-40A9-8384-E181CB734FCF}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2-8PAX = P1,900
8-10PAX = P2,000
10-15PAX = P2,500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M139" authorId="0" shapeId="0" xr:uid="{1255FFC3-57AB-40FE-BB91-76D1A1EECB51}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2-8PAX = P1,900
8-10PAX = P2,000
10-15PAX = P2,500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M178" authorId="0" shapeId="0" xr:uid="{BB5149D9-7146-4716-A93E-66619BC765C4}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2-8PAX = P1,900
8-10PAX = P2,000
10-15PAX = P2,500</t>
        </r>
      </text>
    </comment>
  </commentList>
</comments>
</file>

<file path=xl/sharedStrings.xml><?xml version="1.0" encoding="utf-8"?>
<sst xmlns="http://schemas.openxmlformats.org/spreadsheetml/2006/main" count="991" uniqueCount="278">
  <si>
    <t>Billing Period:</t>
  </si>
  <si>
    <t>0409 Bantol St., Dampas District, Tagbilaran City, Bohol</t>
  </si>
  <si>
    <t xml:space="preserve">Room Accommodation ● Function Room ● Tour Assistance </t>
  </si>
  <si>
    <t xml:space="preserve"> </t>
  </si>
  <si>
    <t xml:space="preserve">BOHOL PACKAGE: </t>
  </si>
  <si>
    <t>With Boat, Virgin Island Entrance Fees, and Snorkeling</t>
  </si>
  <si>
    <t xml:space="preserve">    ✔ Opportunity for Discount if FULL payment before check-in day.</t>
  </si>
  <si>
    <t>Thank you for reaching out to us for your Bohol trip. We would like to offer your group the amount of</t>
  </si>
  <si>
    <t>✿❤☀</t>
  </si>
  <si>
    <t>your Customized Bohol Tour Package.</t>
  </si>
  <si>
    <t>BOHOL TOUR PACKAGE</t>
  </si>
  <si>
    <t>PAX</t>
  </si>
  <si>
    <t>Dorm</t>
  </si>
  <si>
    <t>Total Package</t>
  </si>
  <si>
    <t>2 Seniors</t>
  </si>
  <si>
    <t>Family</t>
  </si>
  <si>
    <t>Deluxe</t>
  </si>
  <si>
    <r>
      <rPr>
        <sz val="11"/>
        <color rgb="FFFF0000"/>
        <rFont val="Arial"/>
        <family val="2"/>
      </rPr>
      <t>❤ Want a Discount?</t>
    </r>
    <r>
      <rPr>
        <sz val="11"/>
        <rFont val="Arial"/>
        <family val="2"/>
      </rPr>
      <t xml:space="preserve"> Provide FULL payment before check-in day.</t>
    </r>
  </si>
  <si>
    <t xml:space="preserve">     With Discount, your Package becomes…</t>
  </si>
  <si>
    <r>
      <t>DISCOUNT PACKAGE</t>
    </r>
    <r>
      <rPr>
        <sz val="11"/>
        <color theme="1"/>
        <rFont val="Arial"/>
        <family val="2"/>
      </rPr>
      <t xml:space="preserve"> (If Full Pay before check-in day)</t>
    </r>
  </si>
  <si>
    <t>CUSTOMIZED BOHOL PACKAGE: SCHEDULE &amp; ITINERARIES</t>
  </si>
  <si>
    <t>DAY 1</t>
  </si>
  <si>
    <t>DAY 1 EXCLUSIONS</t>
  </si>
  <si>
    <t>PER HEAD</t>
  </si>
  <si>
    <t>COSTING</t>
  </si>
  <si>
    <t>NOTES</t>
  </si>
  <si>
    <t>- Entrance and Environmental Fees</t>
  </si>
  <si>
    <t>- Snacks and Dinner</t>
  </si>
  <si>
    <t>Itinerary in no particular order.</t>
  </si>
  <si>
    <t>● Chocolate Hills</t>
  </si>
  <si>
    <t xml:space="preserve">● Bilar Man Made Forest. </t>
  </si>
  <si>
    <t>● Loboc River Cruise &amp; Lunch Buffet.  - - - - - - - - - - -  -</t>
  </si>
  <si>
    <t>✔ Included in Package</t>
  </si>
  <si>
    <t xml:space="preserve">       Note: Kids entrance will be paid on-site. Rate depends on kids's height.</t>
  </si>
  <si>
    <t>● Tarsier Conservation Area</t>
  </si>
  <si>
    <t>● Butterfly Garden</t>
  </si>
  <si>
    <t xml:space="preserve">● Mirror of the World  @ Sikatuna </t>
  </si>
  <si>
    <t>● Blood Compact Shrine</t>
  </si>
  <si>
    <t>*Ask Sir Benjie if ok lang to give driver 200?</t>
  </si>
  <si>
    <t>6:00PM. END OF TOUR. DRIVE TO DINNER.</t>
  </si>
  <si>
    <t>● Driver will bring you to our suggested dinner place.</t>
  </si>
  <si>
    <t xml:space="preserve">    Or if you have restaurant suggestions, let the driver know.</t>
  </si>
  <si>
    <t>● Hideout Foodpark</t>
  </si>
  <si>
    <t>● Fastfoods at Island City Mall</t>
  </si>
  <si>
    <t>● House of Lechon</t>
  </si>
  <si>
    <t>● Mano Backyard Dining</t>
  </si>
  <si>
    <t>● Payag's Restaurant</t>
  </si>
  <si>
    <t>● Gerarda's Restaurant</t>
  </si>
  <si>
    <t>7:30PM. DEPART / RETURN TO GUESTHOUSE</t>
  </si>
  <si>
    <t>● Extension of driver and vehicle has extra charge of P250/per hour.</t>
  </si>
  <si>
    <t>● Please full tank vehicle at gas station before return.</t>
  </si>
  <si>
    <t xml:space="preserve"> DAY 1 TOTAL COST</t>
  </si>
  <si>
    <t>DAY 2</t>
  </si>
  <si>
    <t>DAY 2 EXCLUSIONS</t>
  </si>
  <si>
    <t>5:30AM. RECEIVE A PACKED BREAKFAST.</t>
  </si>
  <si>
    <t>- Panglao Tour Fees (2pm Tour)</t>
  </si>
  <si>
    <t>Breakfast for 2 Seniors</t>
  </si>
  <si>
    <r>
      <t>5:40AM. DEPART FOR</t>
    </r>
    <r>
      <rPr>
        <sz val="11"/>
        <color rgb="FF00B050"/>
        <rFont val="Arial"/>
        <family val="2"/>
      </rPr>
      <t xml:space="preserve"> ISLAND HOPPING</t>
    </r>
  </si>
  <si>
    <t>✔ With 1 Van Rental + Driver (Drop off and Pick Up)</t>
  </si>
  <si>
    <t>environmental</t>
  </si>
  <si>
    <t>snorkeling</t>
  </si>
  <si>
    <t>● Island Hopping (For Filipino Locals)</t>
  </si>
  <si>
    <t xml:space="preserve">     - Dolphin Watching</t>
  </si>
  <si>
    <t>entrance virgin (pinoy)</t>
  </si>
  <si>
    <t xml:space="preserve">     - Balicasag Island</t>
  </si>
  <si>
    <t>entrance virgin (foreigner)</t>
  </si>
  <si>
    <t>5 or less</t>
  </si>
  <si>
    <t xml:space="preserve">     -  Virgin Island</t>
  </si>
  <si>
    <t>Van+Gas+Driver+Lunch+Dinner(5:30am-6:30am,1hr and 11:30nn to 6:30pm,7hrs)</t>
  </si>
  <si>
    <t>5 or 6-10</t>
  </si>
  <si>
    <t>11 to 12</t>
  </si>
  <si>
    <t>INCLUSIONS (FREE for 3yrs old. And below)</t>
  </si>
  <si>
    <t xml:space="preserve">    ✔ Guide and snorkeling gear</t>
  </si>
  <si>
    <t>P100 sa foreigner Virgin Island</t>
  </si>
  <si>
    <t xml:space="preserve">     ✔ Environmental Fees</t>
  </si>
  <si>
    <t xml:space="preserve">     ✔ Entrance Fees to Island Hopping</t>
  </si>
  <si>
    <t>12:00 NN. ARRIVAL AT DUMALUAN BEACH.</t>
  </si>
  <si>
    <t>P30 sa Local</t>
  </si>
  <si>
    <t>*no snorkeling kay P100 for environmental</t>
  </si>
  <si>
    <t>✓</t>
  </si>
  <si>
    <t>✔ With 1 Van Rental + Driver + Gas</t>
  </si>
  <si>
    <t>● Dauis Church and Watchtower</t>
  </si>
  <si>
    <t>● Hinagdanan Cave</t>
  </si>
  <si>
    <t>● Panglao South Farm</t>
  </si>
  <si>
    <t>● Snacks at Bohol Bee Farm (individual expense)</t>
  </si>
  <si>
    <t>● Optional: Stroll at Alona Beach shoreline.</t>
  </si>
  <si>
    <t>2 Hours Extension for Driver (6:30pm-8:30pm)</t>
  </si>
  <si>
    <t xml:space="preserve"> DAY 2 TOTAL COST</t>
  </si>
  <si>
    <t>DINNER SUGGESTIONS AT PANGLAO</t>
  </si>
  <si>
    <t>● Mist Restaurant</t>
  </si>
  <si>
    <t>● Moadto Strip</t>
  </si>
  <si>
    <t>● Mosa Restaurant</t>
  </si>
  <si>
    <t>● Fortridge Foodpark</t>
  </si>
  <si>
    <t>● Return to guesthouse by 8:00pm.</t>
  </si>
  <si>
    <t>DAY 3</t>
  </si>
  <si>
    <t>DAY 3 EXCLUSIONS</t>
  </si>
  <si>
    <t>6:30AM. START WITH YOUR BREAKFAST</t>
  </si>
  <si>
    <t>Filipino Breakfast served plated at Dining Area.</t>
  </si>
  <si>
    <t>Inclusions: Vehicle Rental with Driver and Gas</t>
  </si>
  <si>
    <t>● Bohol National Museum</t>
  </si>
  <si>
    <t>● Pres. Carlos P. Garcia Heritage House</t>
  </si>
  <si>
    <t>● Dalareich Chocolate House</t>
  </si>
  <si>
    <t>5 Hours Extension for Driver (3pm-8pm)</t>
  </si>
  <si>
    <t>● Smoque Bistro, Café and Bar</t>
  </si>
  <si>
    <t>● Garden Café : Bohol's Original Cowboy Restaurant</t>
  </si>
  <si>
    <t>● Just Sizzl'n Restaurant</t>
  </si>
  <si>
    <t xml:space="preserve"> DAY 3 TOTAL COST</t>
  </si>
  <si>
    <t>DAY 4</t>
  </si>
  <si>
    <t>DAY 4 EXCLUSIONS</t>
  </si>
  <si>
    <t>7:30AM. START WITH YOUR BREAKFAST</t>
  </si>
  <si>
    <t>- Other Stop overs</t>
  </si>
  <si>
    <t>- Lunch, Dinner, and Snacks</t>
  </si>
  <si>
    <t>Let us know if you'd like to depart earlier or later.</t>
  </si>
  <si>
    <t xml:space="preserve"> DAY 4 TOTAL COST</t>
  </si>
  <si>
    <t xml:space="preserve">             </t>
  </si>
  <si>
    <t>REMINDERS</t>
  </si>
  <si>
    <t>✱</t>
  </si>
  <si>
    <t>Payment:</t>
  </si>
  <si>
    <t>50% Dorm</t>
  </si>
  <si>
    <t>Organizing Fee (0.04% of Total)</t>
  </si>
  <si>
    <t>Upon arrival, we accept cash, gcash or bank transfer. No credit/debit cards please.</t>
  </si>
  <si>
    <t xml:space="preserve">GCASH:     </t>
  </si>
  <si>
    <t>0956-956-0033 (JUDY ANNE JAMORA)</t>
  </si>
  <si>
    <t xml:space="preserve">SECURITY BANK:   </t>
  </si>
  <si>
    <t>TOTAL PACKAGE</t>
  </si>
  <si>
    <t>ACCT NAME: B AND J GUESTHOUSE AND FUNCTIONS, INC.</t>
  </si>
  <si>
    <t>ACCT NUMBER: 00000 3451 6377</t>
  </si>
  <si>
    <t>Downpayment</t>
  </si>
  <si>
    <t>Front Office Operating Hours: 5:30 am to 11:00 pm</t>
  </si>
  <si>
    <t>Transfers must stricty have no stop overs.</t>
  </si>
  <si>
    <t>0.018% Discount</t>
  </si>
  <si>
    <t>Thank you for reaching out to us for your Bohol trip. We hope that we can serve you on your special days.</t>
  </si>
  <si>
    <t>Should you have any concerns, please don't hesitate to contact us and we will be glad to assist you.</t>
  </si>
  <si>
    <t>Best Regards,</t>
  </si>
  <si>
    <t>Package What Guests Saves (After Discount)</t>
  </si>
  <si>
    <t>JUDY ANNE JAMORA</t>
  </si>
  <si>
    <t>Org. Fee. What we Get (After Discount)</t>
  </si>
  <si>
    <t>GUESTHOUSE MANAGER</t>
  </si>
  <si>
    <t>Viber/ CP# 0942.976.4512</t>
  </si>
  <si>
    <t>Per Head what guests save</t>
  </si>
  <si>
    <t>July 4 to 7, 2023</t>
  </si>
  <si>
    <t>CLARISSA ANCHETA</t>
  </si>
  <si>
    <t>Great for hassle-free tours</t>
  </si>
  <si>
    <t xml:space="preserve">    ✔ Trans-In: Tagbilaran Pier to Guesthouse (July 4)</t>
  </si>
  <si>
    <t xml:space="preserve">    ✔ Lunch at Loboc River Cruise (July 5)</t>
  </si>
  <si>
    <t xml:space="preserve">    ✔ 3 Days Breakfast (July 5, 6, and 7)</t>
  </si>
  <si>
    <t xml:space="preserve">    ✔ Trans-Out: Guesthouse to Panglao Airport (July 7)</t>
  </si>
  <si>
    <t>Dear Ma'am Clarissa,</t>
  </si>
  <si>
    <t>2D TOUR - 5 PAX</t>
  </si>
  <si>
    <t>3 Adults</t>
  </si>
  <si>
    <t>2 Children (Ages: 5 and 9)</t>
  </si>
  <si>
    <t>Good for 3 Adults, 2 Seniors, 2 Children</t>
  </si>
  <si>
    <t>JULY 4, 2023 |  TUESDAY</t>
  </si>
  <si>
    <t>PICK UP AT TAGBILARAN PIER.</t>
  </si>
  <si>
    <t>Let us know your ETA for pick up.</t>
  </si>
  <si>
    <t>REGISTER AT B&amp;J GUESTHOUSE</t>
  </si>
  <si>
    <t>NOTE: Check-in is 2:00pm - 10:00pm</t>
  </si>
  <si>
    <t>- Meals and Snacks</t>
  </si>
  <si>
    <t>- Tours</t>
  </si>
  <si>
    <t>IDEAS FOR DINNER</t>
  </si>
  <si>
    <t>Get around the city easier with a private vehicle and driver.</t>
  </si>
  <si>
    <t>Check-in at the lobby. Refresh with some Welcome Drinks at our Dining Area.</t>
  </si>
  <si>
    <t>Storing of luggage at our lobby area is possible.</t>
  </si>
  <si>
    <t>● St. Joseph the Worker Church / Baclayon Church</t>
  </si>
  <si>
    <t>JULY 5, 2023 |  WEDNESDAY</t>
  </si>
  <si>
    <r>
      <t xml:space="preserve">7:00AM. DEPART FOR </t>
    </r>
    <r>
      <rPr>
        <sz val="11"/>
        <color rgb="FF00B050"/>
        <rFont val="Arial"/>
        <family val="2"/>
      </rPr>
      <t>COUNTRYSIDE TOUR</t>
    </r>
  </si>
  <si>
    <t>● Baclayon Church</t>
  </si>
  <si>
    <t>Breakfast for 3 Adults</t>
  </si>
  <si>
    <t>✔  Included in Package for 3 Adults and 2 Seniors.</t>
  </si>
  <si>
    <t>Breakfast for 1 Kids (9yrs old)</t>
  </si>
  <si>
    <t>Breakfast for 1 Kids (5yrs old)</t>
  </si>
  <si>
    <t>Good for 3 Adults, 2 Seniors, and 2 Kids.</t>
  </si>
  <si>
    <t>JULY 6, 2023 |  THURSDAY</t>
  </si>
  <si>
    <t>● Return to the guesthouse at 8:00pm.</t>
  </si>
  <si>
    <t>Van + Gas + Driver + Lunch + Dinner (7am to 3pm)</t>
  </si>
  <si>
    <t>Packed breakfast. Good for 3 Adults, 2 Seniors, and 2 Kids.</t>
  </si>
  <si>
    <t>✔ With Boat + Virgin Island Entrance Fees + Snorkeling</t>
  </si>
  <si>
    <t>1 Boat for 15 Pax</t>
  </si>
  <si>
    <t>7 Pax: Snorkeling Gear + Env.Fee(Local tourist)</t>
  </si>
  <si>
    <t>- 3 adults, 2 seniors, 2 kids (9yr. Old and 5yr. Old)</t>
  </si>
  <si>
    <t>Cottage (Good for 10 to 15)</t>
  </si>
  <si>
    <t>NOTE:</t>
  </si>
  <si>
    <t>1.)  Dumaluan Beach has showers,toilets, and changing rooms.</t>
  </si>
  <si>
    <t>2.) Restaurant is also available at Dumaluan Beach.</t>
  </si>
  <si>
    <t>Take a seat at your reserved cottage. Relax and enjoy the beach view.</t>
  </si>
  <si>
    <t>1:00 PM / 2:00 PM. DEPART FOR PANGLAO TOUR</t>
  </si>
  <si>
    <t xml:space="preserve">● Optional: Buy some Boholano delicacies/snacks </t>
  </si>
  <si>
    <t xml:space="preserve">    at Pa-initang Bol-anon</t>
  </si>
  <si>
    <t>JULY 7, 2023 |  FRIDAY</t>
  </si>
  <si>
    <t>12:00 NN. CHECK-OUT TIME AND TRANS-OUT TO AIRPORT</t>
  </si>
  <si>
    <t>We will have a vehicle and driver ready to bring you to Panglao Airport.</t>
  </si>
  <si>
    <t>Not Included: 5yrs old</t>
  </si>
  <si>
    <t>PICK UP using Van. . . 6 Pax (3Adults, 2Seniors, 1Kid)</t>
  </si>
  <si>
    <t>● Get groceries at BQ Mall or Island City Mall.</t>
  </si>
  <si>
    <t>● Optional: Chocolate Hills Adventure Park</t>
  </si>
  <si>
    <t>Trans-Out to Airport</t>
  </si>
  <si>
    <t>50% RESERVATION</t>
  </si>
  <si>
    <t>- Lunch, Snacks, and Dinner</t>
  </si>
  <si>
    <t xml:space="preserve">2-Days Tour as downpayment. Please note that 20% of this downpayment </t>
  </si>
  <si>
    <t>Drop Off for Island Hopping</t>
  </si>
  <si>
    <t>Pick Up at Dumaluan Beach</t>
  </si>
  <si>
    <t>Driver</t>
  </si>
  <si>
    <t>Gas</t>
  </si>
  <si>
    <t>Vehicle</t>
  </si>
  <si>
    <t>Rate:  ₱ 2,500 for Vehicle and Driver.  Gas not included.</t>
  </si>
  <si>
    <t>As a reservation, we require at least 50% of the package (₱ 12,856.61) for the</t>
  </si>
  <si>
    <t xml:space="preserve">Tour as downpayment. Please note that 20% of this downpayment </t>
  </si>
  <si>
    <t>is non-refundable (₱ 2,571.32)</t>
  </si>
  <si>
    <t>PICK UP AT DUMALUAN BEACH</t>
  </si>
  <si>
    <t>No stop overs from Dumaluan Beach to Guesthouse.</t>
  </si>
  <si>
    <t>Let us know what time you'd like our driver to pick you up. (Note: Beach closes at 5pm.)</t>
  </si>
  <si>
    <t>- Other tour spots not listed.</t>
  </si>
  <si>
    <t>20% NON-REFUNDABLE</t>
  </si>
  <si>
    <t>✔ With 1 Van Rental + Driver + Gas (Drop off and Pick Up)</t>
  </si>
  <si>
    <t>As a reservation, we require at least 50% of the package (₱ 14,352.26) for the</t>
  </si>
  <si>
    <t>is non-refundable (₱ 2,870.45)</t>
  </si>
  <si>
    <t>With Drop Off &amp; Pick Up</t>
  </si>
  <si>
    <t>With Cottage at Beach</t>
  </si>
  <si>
    <t xml:space="preserve">    ✔ Island Hopping and Dumaluan Beach (July 6)</t>
  </si>
  <si>
    <t xml:space="preserve">With Vehicle Rental, Driver, and Gas </t>
  </si>
  <si>
    <t xml:space="preserve">    ✔ 2 Days Tour | Countryside and Panglao Tour (July 5 and 6)</t>
  </si>
  <si>
    <t xml:space="preserve">    ✔ 1 Day Tour | Countryside Tour (July 5)</t>
  </si>
  <si>
    <r>
      <t xml:space="preserve">. . . Twenty five thousand seven hundred thirteen pesos and twenty two centavos </t>
    </r>
    <r>
      <rPr>
        <u/>
        <sz val="11"/>
        <color theme="1"/>
        <rFont val="Arial"/>
        <family val="2"/>
      </rPr>
      <t xml:space="preserve"> (</t>
    </r>
    <r>
      <rPr>
        <b/>
        <u/>
        <sz val="11"/>
        <color theme="1"/>
        <rFont val="Arial"/>
        <family val="2"/>
      </rPr>
      <t>₱ 25,713.22</t>
    </r>
    <r>
      <rPr>
        <u/>
        <sz val="11"/>
        <color theme="1"/>
        <rFont val="Arial"/>
        <family val="2"/>
      </rPr>
      <t xml:space="preserve">) </t>
    </r>
    <r>
      <rPr>
        <sz val="11"/>
        <color theme="1"/>
        <rFont val="Arial"/>
        <family val="2"/>
      </rPr>
      <t>for</t>
    </r>
  </si>
  <si>
    <r>
      <t xml:space="preserve">. . . Twenty eight thousand seven hundred four pesos and fifty two centavos </t>
    </r>
    <r>
      <rPr>
        <u/>
        <sz val="11"/>
        <color theme="1"/>
        <rFont val="Arial"/>
        <family val="2"/>
      </rPr>
      <t xml:space="preserve"> (</t>
    </r>
    <r>
      <rPr>
        <b/>
        <u/>
        <sz val="11"/>
        <color theme="1"/>
        <rFont val="Arial"/>
        <family val="2"/>
      </rPr>
      <t>₱ 28,704.52</t>
    </r>
    <r>
      <rPr>
        <u/>
        <sz val="11"/>
        <color theme="1"/>
        <rFont val="Arial"/>
        <family val="2"/>
      </rPr>
      <t xml:space="preserve">) </t>
    </r>
    <r>
      <rPr>
        <sz val="11"/>
        <color theme="1"/>
        <rFont val="Arial"/>
        <family val="2"/>
      </rPr>
      <t>for</t>
    </r>
  </si>
  <si>
    <t>HIGHLIGHTS</t>
  </si>
  <si>
    <t>CITY TOUR . . .(Optional. Not included in Package)</t>
  </si>
  <si>
    <t>Bohol Countryside Tour, Island Hopping, and Dumaluan Beach</t>
  </si>
  <si>
    <t>Bohol Countryside Tour, Island Hopping, Dumaluan Beach, and Panglao Tour</t>
  </si>
  <si>
    <t>With Vehicle Rental, Driver, Gas, and Entrance Fees</t>
  </si>
  <si>
    <t>Parking Fee for 1 Van @ Mirror of the World</t>
  </si>
  <si>
    <t>For 3 Adults, 2 Seniors, 2 Kids(5 and 9yrs old)</t>
  </si>
  <si>
    <t>3 Adults,  2 Seniors, 2 Kids</t>
  </si>
  <si>
    <t>✔ With 1 Van Renta, Driver, Gas, and Entrance Fees</t>
  </si>
  <si>
    <t>PICK UP using Van. . . 7 Pax (3Adults, 2Seniors, 2Kids)</t>
  </si>
  <si>
    <t>INCLUSIONS (FREE for 3yrs old. and below)</t>
  </si>
  <si>
    <t>● Loboc River Cruise &amp; Lunch Buffet.</t>
  </si>
  <si>
    <t>Loboc: 3 Adults</t>
  </si>
  <si>
    <t>Loboc: 2 Seniors</t>
  </si>
  <si>
    <t>Chocolate Hills: For 3 Adults, 2 Seniors, 2 Kids(5 and 9yrs old)</t>
  </si>
  <si>
    <t>Loboc: 2 Kids (5yrs-p365, 9yrs-p850)</t>
  </si>
  <si>
    <t>1 Boat for 7 pax</t>
  </si>
  <si>
    <t xml:space="preserve">ALL-IN PACKAGE: </t>
  </si>
  <si>
    <t xml:space="preserve">    ✔ Welcome Drinks upon arrival (July 4)</t>
  </si>
  <si>
    <r>
      <t xml:space="preserve">Thirty eight thousand thirty six pesos and ninety two centavos </t>
    </r>
    <r>
      <rPr>
        <u/>
        <sz val="11"/>
        <color theme="1"/>
        <rFont val="Arial"/>
        <family val="2"/>
      </rPr>
      <t xml:space="preserve"> (</t>
    </r>
    <r>
      <rPr>
        <b/>
        <u/>
        <sz val="11"/>
        <color theme="1"/>
        <rFont val="Arial"/>
        <family val="2"/>
      </rPr>
      <t>₱ 38,036.92</t>
    </r>
    <r>
      <rPr>
        <u/>
        <sz val="11"/>
        <color theme="1"/>
        <rFont val="Arial"/>
        <family val="2"/>
      </rPr>
      <t>)</t>
    </r>
    <r>
      <rPr>
        <sz val="11"/>
        <color theme="1"/>
        <rFont val="Arial"/>
        <family val="2"/>
      </rPr>
      <t xml:space="preserve"> for your Customized All-In Package.</t>
    </r>
  </si>
  <si>
    <t>BOHOL TOUR - ALL IN PACKAGE</t>
  </si>
  <si>
    <t xml:space="preserve">Thank you for reaching out to us for your Bohol trip. We would like to offer your group the amount of . . . </t>
  </si>
  <si>
    <t>Breakfast for 1 Kid (9yrs old)</t>
  </si>
  <si>
    <t>Breakfast for 1 Kid (5yrs old)</t>
  </si>
  <si>
    <t>ALL IN PACKAGE - Bohol Countryside Tour, Island Hopping, Dumaluan Beach, and Panglao Tour</t>
  </si>
  <si>
    <t>ALL IN PACKAGE - Bohol Countryside Tour, Island Hopping, and Dumaluan Beach</t>
  </si>
  <si>
    <t>✔ With 1 Van Rental, Driver, and Gas (Drop off and Pick Up)</t>
  </si>
  <si>
    <t>Loboc: 2 Seniors (Loboc will ask for 600)</t>
  </si>
  <si>
    <r>
      <t xml:space="preserve">Thirty one thousand nine hundred fourty three pesos and sixty one centavos </t>
    </r>
    <r>
      <rPr>
        <u/>
        <sz val="11"/>
        <color theme="1"/>
        <rFont val="Arial"/>
        <family val="2"/>
      </rPr>
      <t xml:space="preserve"> (</t>
    </r>
    <r>
      <rPr>
        <b/>
        <u/>
        <sz val="11"/>
        <color theme="1"/>
        <rFont val="Arial"/>
        <family val="2"/>
      </rPr>
      <t>₱ 31,943.61</t>
    </r>
    <r>
      <rPr>
        <u/>
        <sz val="11"/>
        <color theme="1"/>
        <rFont val="Arial"/>
        <family val="2"/>
      </rPr>
      <t xml:space="preserve">) </t>
    </r>
    <r>
      <rPr>
        <sz val="11"/>
        <color theme="1"/>
        <rFont val="Arial"/>
        <family val="2"/>
      </rPr>
      <t>for your Customized</t>
    </r>
  </si>
  <si>
    <t xml:space="preserve"> All-In Bohol Package.</t>
  </si>
  <si>
    <t>With Cottage at Dumaluan Beach</t>
  </si>
  <si>
    <t>- Panglao Tour</t>
  </si>
  <si>
    <r>
      <t>5:40AM. DEPART FOR</t>
    </r>
    <r>
      <rPr>
        <sz val="11"/>
        <color rgb="FF00B050"/>
        <rFont val="Arial"/>
        <family val="2"/>
      </rPr>
      <t xml:space="preserve"> </t>
    </r>
    <r>
      <rPr>
        <b/>
        <sz val="11"/>
        <color theme="9" tint="-0.499984740745262"/>
        <rFont val="Arial"/>
        <family val="2"/>
      </rPr>
      <t>ISLAND HOPPING</t>
    </r>
  </si>
  <si>
    <r>
      <t xml:space="preserve">12:00 NN. ARRIVAL AT </t>
    </r>
    <r>
      <rPr>
        <b/>
        <sz val="11"/>
        <color theme="9" tint="-0.499984740745262"/>
        <rFont val="Arial"/>
        <family val="2"/>
      </rPr>
      <t>DUMALUAN BEACH</t>
    </r>
    <r>
      <rPr>
        <sz val="11"/>
        <color theme="1"/>
        <rFont val="Arial"/>
        <family val="2"/>
      </rPr>
      <t>.</t>
    </r>
  </si>
  <si>
    <t>As a reservation, we require at least 50% of the package (₱ 19,018.46) for the</t>
  </si>
  <si>
    <t>is non-refundable (₱ 3,803.69)</t>
  </si>
  <si>
    <t>Front Office Operating Hours: 5:30 am to 10:30 pm</t>
  </si>
  <si>
    <t>3:00PM. PICK UP AT DUMALUAN BEACH</t>
  </si>
  <si>
    <r>
      <t>7:00AM. DEPART FOR</t>
    </r>
    <r>
      <rPr>
        <b/>
        <sz val="11"/>
        <color theme="1"/>
        <rFont val="Arial"/>
        <family val="2"/>
      </rPr>
      <t xml:space="preserve"> </t>
    </r>
    <r>
      <rPr>
        <b/>
        <sz val="11"/>
        <color theme="9" tint="-0.499984740745262"/>
        <rFont val="Arial"/>
        <family val="2"/>
      </rPr>
      <t>COUNTRYSIDE TOUR</t>
    </r>
  </si>
  <si>
    <t>What about a CITY TOUR? . . .(Optional. Not included in Package)</t>
  </si>
  <si>
    <r>
      <t xml:space="preserve">7:00AM. DEPART FOR </t>
    </r>
    <r>
      <rPr>
        <b/>
        <sz val="11"/>
        <color theme="9" tint="-0.499984740745262"/>
        <rFont val="Arial"/>
        <family val="2"/>
      </rPr>
      <t>COUNTRYSIDE TOUR</t>
    </r>
  </si>
  <si>
    <r>
      <t xml:space="preserve">1:00 PM / 2:00 PM. DEPART FOR </t>
    </r>
    <r>
      <rPr>
        <b/>
        <sz val="11"/>
        <color theme="9" tint="-0.499984740745262"/>
        <rFont val="Arial"/>
        <family val="2"/>
      </rPr>
      <t>PANGLAO TOUR</t>
    </r>
  </si>
  <si>
    <t>BALANCE - ALL IN PACKAGE</t>
  </si>
  <si>
    <r>
      <t>In line with this, we have noted your</t>
    </r>
    <r>
      <rPr>
        <b/>
        <sz val="11"/>
        <color theme="1"/>
        <rFont val="Arial"/>
        <family val="2"/>
      </rPr>
      <t xml:space="preserve"> 50% downpayment</t>
    </r>
    <r>
      <rPr>
        <sz val="11"/>
        <color theme="1"/>
        <rFont val="Arial"/>
        <family val="2"/>
      </rPr>
      <t xml:space="preserve"> amounting to ...</t>
    </r>
    <r>
      <rPr>
        <b/>
        <u/>
        <sz val="11"/>
        <color theme="1"/>
        <rFont val="Arial"/>
        <family val="2"/>
      </rPr>
      <t xml:space="preserve"> ₱ 15,971.80</t>
    </r>
    <r>
      <rPr>
        <sz val="11"/>
        <color theme="1"/>
        <rFont val="Arial"/>
        <family val="2"/>
      </rPr>
      <t xml:space="preserve"> last June 14, 2023. </t>
    </r>
  </si>
  <si>
    <t>To update your quotation, your new balance becomes…</t>
  </si>
  <si>
    <t>BALANCE WITH DISCOUNT - ALL IN PACKAGE</t>
  </si>
  <si>
    <t>Total Package (with discount)</t>
  </si>
  <si>
    <t>(Optional. Not included in Package)</t>
  </si>
  <si>
    <t>WHAT ABOUT A CITY TOUR? . . .</t>
  </si>
  <si>
    <r>
      <rPr>
        <sz val="11"/>
        <color rgb="FFFF0000"/>
        <rFont val="Arial"/>
        <family val="2"/>
      </rPr>
      <t>❤ Want a Discount?</t>
    </r>
    <r>
      <rPr>
        <sz val="11"/>
        <rFont val="Arial"/>
        <family val="2"/>
      </rPr>
      <t xml:space="preserve"> Send FULL payment before check-in day and get this new balance</t>
    </r>
  </si>
  <si>
    <t>Note: Payment methods listed on last page.</t>
  </si>
  <si>
    <t xml:space="preserve">As a reservation, we have received your downpayment of 50% for the package </t>
  </si>
  <si>
    <t xml:space="preserve">(₱ 15,971.80) last June 14, 2023 through bank transfer. Please note that 20% </t>
  </si>
  <si>
    <t>of this downpayment is non-refundable (₱ 3,194.36)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</si>
</sst>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&quot;₱&quot;#,##0.00"/>
    <numFmt numFmtId="165" formatCode="[$₱-3409]#,##0.00"/>
  </numFmts>
  <fonts count="3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Arial"/>
      <family val="2"/>
    </font>
    <font>
      <sz val="11"/>
      <color theme="1"/>
      <name val="Arial"/>
      <family val="2"/>
    </font>
    <font>
      <i/>
      <sz val="11"/>
      <color theme="1"/>
      <name val="Arial"/>
      <family val="2"/>
    </font>
    <font>
      <sz val="10"/>
      <color theme="1"/>
      <name val="Arial"/>
      <family val="2"/>
    </font>
    <font>
      <sz val="11"/>
      <name val="Arial"/>
      <family val="2"/>
    </font>
    <font>
      <sz val="11"/>
      <color theme="9" tint="-0.249977111117893"/>
      <name val="Arial"/>
      <family val="2"/>
    </font>
    <font>
      <sz val="14"/>
      <color theme="9" tint="-0.249977111117893"/>
      <name val="Arial"/>
      <family val="2"/>
    </font>
    <font>
      <sz val="11"/>
      <color theme="1"/>
      <name val="Segoe UI Symbol"/>
      <family val="2"/>
    </font>
    <font>
      <sz val="11.5"/>
      <name val="Arial"/>
      <family val="2"/>
    </font>
    <font>
      <u/>
      <sz val="11"/>
      <color theme="1"/>
      <name val="Arial"/>
      <family val="2"/>
    </font>
    <font>
      <b/>
      <u/>
      <sz val="11"/>
      <color theme="1"/>
      <name val="Arial"/>
      <family val="2"/>
    </font>
    <font>
      <b/>
      <sz val="12"/>
      <color theme="1"/>
      <name val="Arial"/>
      <family val="2"/>
    </font>
    <font>
      <sz val="11"/>
      <color rgb="FFFF0000"/>
      <name val="Arial"/>
      <family val="2"/>
    </font>
    <font>
      <sz val="12"/>
      <name val="Arial"/>
      <family val="2"/>
    </font>
    <font>
      <b/>
      <sz val="14"/>
      <color theme="1"/>
      <name val="Arial"/>
      <family val="2"/>
    </font>
    <font>
      <sz val="10"/>
      <name val="Arial"/>
      <family val="2"/>
    </font>
    <font>
      <i/>
      <sz val="10"/>
      <color theme="1" tint="0.249977111117893"/>
      <name val="Arial"/>
      <family val="2"/>
    </font>
    <font>
      <sz val="11"/>
      <color rgb="FF00B050"/>
      <name val="Arial"/>
      <family val="2"/>
    </font>
    <font>
      <sz val="9"/>
      <color theme="1"/>
      <name val="Arial"/>
      <family val="2"/>
    </font>
    <font>
      <sz val="11"/>
      <color theme="0"/>
      <name val="Arial"/>
      <family val="2"/>
    </font>
    <font>
      <i/>
      <sz val="10"/>
      <name val="Arial"/>
      <family val="2"/>
    </font>
    <font>
      <i/>
      <sz val="11"/>
      <color theme="9" tint="-0.249977111117893"/>
      <name val="Arial"/>
      <family val="2"/>
    </font>
    <font>
      <sz val="10"/>
      <color theme="5" tint="-0.499984740745262"/>
      <name val="Arial"/>
      <family val="2"/>
    </font>
    <font>
      <sz val="11"/>
      <color theme="9" tint="-0.249977111117893"/>
      <name val="Segoe UI Symbol"/>
      <family val="2"/>
    </font>
    <font>
      <sz val="10"/>
      <color theme="1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i/>
      <sz val="10"/>
      <color theme="1"/>
      <name val="Arial"/>
      <family val="2"/>
    </font>
    <font>
      <sz val="14"/>
      <color theme="7" tint="-0.249977111117893"/>
      <name val="Arial"/>
      <family val="2"/>
    </font>
    <font>
      <b/>
      <sz val="11"/>
      <color theme="9" tint="-0.499984740745262"/>
      <name val="Arial"/>
      <family val="2"/>
    </font>
    <font>
      <b/>
      <sz val="11"/>
      <color theme="1"/>
      <name val="Arial"/>
      <family val="2"/>
    </font>
    <font>
      <i/>
      <sz val="14"/>
      <color theme="1"/>
      <name val="Arial"/>
      <family val="2"/>
    </font>
  </fonts>
  <fills count="14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indexed="58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</fills>
  <borders count="13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0" fontId="17" fillId="11" borderId="0" applyFill="0" applyBorder="0" applyProtection="0"/>
  </cellStyleXfs>
  <cellXfs count="198">
    <xf numFmtId="0" fontId="0" fillId="0" borderId="0" xfId="0"/>
    <xf numFmtId="0" fontId="2" fillId="0" borderId="0" xfId="0" applyFont="1"/>
    <xf numFmtId="0" fontId="2" fillId="0" borderId="0" xfId="0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0" fontId="3" fillId="0" borderId="0" xfId="0" applyFont="1"/>
    <xf numFmtId="0" fontId="3" fillId="0" borderId="0" xfId="0" applyFont="1" applyAlignment="1">
      <alignment horizontal="center"/>
    </xf>
    <xf numFmtId="164" fontId="4" fillId="0" borderId="0" xfId="0" applyNumberFormat="1" applyFont="1" applyAlignment="1">
      <alignment horizontal="right" vertical="center"/>
    </xf>
    <xf numFmtId="164" fontId="3" fillId="0" borderId="0" xfId="0" applyNumberFormat="1" applyFont="1" applyAlignment="1">
      <alignment horizontal="right" vertical="center"/>
    </xf>
    <xf numFmtId="0" fontId="5" fillId="0" borderId="0" xfId="0" applyFont="1"/>
    <xf numFmtId="0" fontId="6" fillId="0" borderId="1" xfId="0" applyFont="1" applyBorder="1" applyAlignment="1" applyProtection="1">
      <alignment horizontal="center"/>
      <protection locked="0"/>
    </xf>
    <xf numFmtId="0" fontId="3" fillId="0" borderId="0" xfId="0" applyFont="1" applyAlignment="1">
      <alignment wrapText="1"/>
    </xf>
    <xf numFmtId="0" fontId="7" fillId="0" borderId="0" xfId="0" applyFont="1"/>
    <xf numFmtId="0" fontId="3" fillId="0" borderId="0" xfId="0" applyFont="1" applyAlignment="1">
      <alignment horizontal="center" vertical="center"/>
    </xf>
    <xf numFmtId="164" fontId="3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9" fillId="0" borderId="0" xfId="0" applyFont="1"/>
    <xf numFmtId="0" fontId="6" fillId="2" borderId="0" xfId="0" applyFont="1" applyFill="1"/>
    <xf numFmtId="0" fontId="6" fillId="2" borderId="0" xfId="0" applyFont="1" applyFill="1" applyAlignment="1">
      <alignment horizontal="center" vertical="center"/>
    </xf>
    <xf numFmtId="0" fontId="3" fillId="0" borderId="2" xfId="0" applyFont="1" applyBorder="1"/>
    <xf numFmtId="0" fontId="0" fillId="0" borderId="0" xfId="0" applyAlignment="1">
      <alignment wrapText="1"/>
    </xf>
    <xf numFmtId="0" fontId="3" fillId="0" borderId="0" xfId="0" applyFont="1" applyAlignment="1">
      <alignment horizontal="right"/>
    </xf>
    <xf numFmtId="0" fontId="3" fillId="0" borderId="0" xfId="0" applyFont="1"/>
    <xf numFmtId="0" fontId="0" fillId="0" borderId="0" xfId="0"/>
    <xf numFmtId="0" fontId="4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0" xfId="0" quotePrefix="1" applyFont="1" applyAlignment="1">
      <alignment vertical="top"/>
    </xf>
    <xf numFmtId="0" fontId="9" fillId="0" borderId="0" xfId="0" applyFont="1" applyAlignment="1">
      <alignment wrapText="1"/>
    </xf>
    <xf numFmtId="0" fontId="3" fillId="0" borderId="0" xfId="0" applyFont="1" applyAlignment="1">
      <alignment vertical="top"/>
    </xf>
    <xf numFmtId="0" fontId="6" fillId="0" borderId="0" xfId="0" applyFont="1"/>
    <xf numFmtId="0" fontId="3" fillId="0" borderId="5" xfId="0" applyFont="1" applyBorder="1"/>
    <xf numFmtId="164" fontId="2" fillId="0" borderId="5" xfId="0" applyNumberFormat="1" applyFont="1" applyBorder="1" applyAlignment="1">
      <alignment horizontal="right"/>
    </xf>
    <xf numFmtId="0" fontId="2" fillId="0" borderId="5" xfId="0" applyFont="1" applyBorder="1" applyAlignment="1">
      <alignment horizontal="left"/>
    </xf>
    <xf numFmtId="0" fontId="2" fillId="0" borderId="5" xfId="0" applyFont="1" applyBorder="1"/>
    <xf numFmtId="164" fontId="3" fillId="0" borderId="0" xfId="0" applyNumberFormat="1" applyFont="1"/>
    <xf numFmtId="164" fontId="6" fillId="0" borderId="0" xfId="0" applyNumberFormat="1" applyFont="1"/>
    <xf numFmtId="164" fontId="3" fillId="0" borderId="0" xfId="0" applyNumberFormat="1" applyFont="1" applyAlignment="1">
      <alignment horizontal="left"/>
    </xf>
    <xf numFmtId="164" fontId="2" fillId="0" borderId="0" xfId="0" applyNumberFormat="1" applyFont="1" applyAlignment="1">
      <alignment horizontal="left"/>
    </xf>
    <xf numFmtId="43" fontId="2" fillId="0" borderId="0" xfId="1" applyFont="1" applyAlignment="1">
      <alignment horizontal="left"/>
    </xf>
    <xf numFmtId="164" fontId="15" fillId="0" borderId="0" xfId="0" quotePrefix="1" applyNumberFormat="1" applyFont="1"/>
    <xf numFmtId="164" fontId="2" fillId="0" borderId="0" xfId="0" applyNumberFormat="1" applyFont="1" applyAlignment="1">
      <alignment horizontal="right"/>
    </xf>
    <xf numFmtId="0" fontId="2" fillId="0" borderId="0" xfId="0" applyFont="1" applyAlignment="1">
      <alignment horizontal="left"/>
    </xf>
    <xf numFmtId="0" fontId="2" fillId="2" borderId="7" xfId="0" applyFont="1" applyFill="1" applyBorder="1"/>
    <xf numFmtId="0" fontId="3" fillId="2" borderId="1" xfId="0" applyFont="1" applyFill="1" applyBorder="1"/>
    <xf numFmtId="0" fontId="3" fillId="2" borderId="1" xfId="0" applyFont="1" applyFill="1" applyBorder="1" applyAlignment="1">
      <alignment wrapText="1"/>
    </xf>
    <xf numFmtId="0" fontId="3" fillId="2" borderId="8" xfId="0" applyFont="1" applyFill="1" applyBorder="1" applyAlignment="1">
      <alignment wrapText="1"/>
    </xf>
    <xf numFmtId="164" fontId="13" fillId="0" borderId="2" xfId="0" applyNumberFormat="1" applyFont="1" applyBorder="1" applyAlignment="1">
      <alignment horizontal="left"/>
    </xf>
    <xf numFmtId="164" fontId="2" fillId="0" borderId="0" xfId="0" quotePrefix="1" applyNumberFormat="1" applyFont="1"/>
    <xf numFmtId="164" fontId="2" fillId="0" borderId="9" xfId="0" applyNumberFormat="1" applyFont="1" applyBorder="1" applyAlignment="1">
      <alignment horizontal="left"/>
    </xf>
    <xf numFmtId="0" fontId="16" fillId="0" borderId="0" xfId="0" applyFont="1"/>
    <xf numFmtId="0" fontId="2" fillId="5" borderId="0" xfId="0" applyFont="1" applyFill="1"/>
    <xf numFmtId="0" fontId="3" fillId="5" borderId="0" xfId="0" applyFont="1" applyFill="1"/>
    <xf numFmtId="0" fontId="0" fillId="5" borderId="0" xfId="0" applyFill="1" applyAlignment="1">
      <alignment wrapText="1"/>
    </xf>
    <xf numFmtId="0" fontId="17" fillId="0" borderId="2" xfId="0" applyFont="1" applyBorder="1"/>
    <xf numFmtId="0" fontId="3" fillId="6" borderId="0" xfId="0" quotePrefix="1" applyFont="1" applyFill="1" applyAlignment="1">
      <alignment horizontal="center"/>
    </xf>
    <xf numFmtId="0" fontId="3" fillId="2" borderId="0" xfId="0" applyFont="1" applyFill="1" applyAlignment="1">
      <alignment horizontal="center"/>
    </xf>
    <xf numFmtId="0" fontId="3" fillId="7" borderId="0" xfId="0" applyFont="1" applyFill="1" applyAlignment="1">
      <alignment horizontal="left"/>
    </xf>
    <xf numFmtId="43" fontId="3" fillId="0" borderId="0" xfId="1" applyFont="1"/>
    <xf numFmtId="0" fontId="3" fillId="0" borderId="0" xfId="0" quotePrefix="1" applyFont="1"/>
    <xf numFmtId="0" fontId="17" fillId="0" borderId="2" xfId="0" quotePrefix="1" applyFont="1" applyBorder="1"/>
    <xf numFmtId="0" fontId="3" fillId="8" borderId="0" xfId="0" applyFont="1" applyFill="1"/>
    <xf numFmtId="0" fontId="3" fillId="5" borderId="0" xfId="0" applyFont="1" applyFill="1" applyAlignment="1">
      <alignment horizontal="center"/>
    </xf>
    <xf numFmtId="165" fontId="3" fillId="8" borderId="0" xfId="0" applyNumberFormat="1" applyFont="1" applyFill="1" applyAlignment="1">
      <alignment horizontal="center"/>
    </xf>
    <xf numFmtId="165" fontId="3" fillId="5" borderId="0" xfId="0" applyNumberFormat="1" applyFont="1" applyFill="1" applyAlignment="1">
      <alignment horizontal="center"/>
    </xf>
    <xf numFmtId="0" fontId="17" fillId="0" borderId="0" xfId="0" quotePrefix="1" applyFont="1"/>
    <xf numFmtId="165" fontId="3" fillId="0" borderId="0" xfId="0" applyNumberFormat="1" applyFont="1" applyAlignment="1">
      <alignment horizontal="left"/>
    </xf>
    <xf numFmtId="0" fontId="18" fillId="0" borderId="0" xfId="0" quotePrefix="1" applyFont="1"/>
    <xf numFmtId="164" fontId="3" fillId="0" borderId="0" xfId="0" applyNumberFormat="1" applyFont="1" applyAlignment="1">
      <alignment horizontal="center"/>
    </xf>
    <xf numFmtId="0" fontId="3" fillId="8" borderId="0" xfId="0" applyFont="1" applyFill="1" applyAlignment="1">
      <alignment horizontal="center"/>
    </xf>
    <xf numFmtId="43" fontId="3" fillId="0" borderId="0" xfId="1" quotePrefix="1" applyFont="1"/>
    <xf numFmtId="43" fontId="6" fillId="0" borderId="0" xfId="1" applyFont="1" applyAlignment="1">
      <alignment horizontal="left"/>
    </xf>
    <xf numFmtId="0" fontId="6" fillId="0" borderId="0" xfId="0" quotePrefix="1" applyFont="1"/>
    <xf numFmtId="43" fontId="20" fillId="0" borderId="0" xfId="1" quotePrefix="1" applyFont="1" applyAlignment="1">
      <alignment vertical="top"/>
    </xf>
    <xf numFmtId="165" fontId="3" fillId="0" borderId="0" xfId="0" applyNumberFormat="1" applyFont="1"/>
    <xf numFmtId="0" fontId="5" fillId="0" borderId="0" xfId="0" applyFont="1" applyAlignment="1">
      <alignment vertical="top"/>
    </xf>
    <xf numFmtId="165" fontId="6" fillId="5" borderId="0" xfId="0" applyNumberFormat="1" applyFont="1" applyFill="1" applyAlignment="1">
      <alignment horizontal="center"/>
    </xf>
    <xf numFmtId="0" fontId="20" fillId="0" borderId="0" xfId="0" applyFont="1"/>
    <xf numFmtId="0" fontId="3" fillId="0" borderId="5" xfId="0" applyFont="1" applyBorder="1" applyAlignment="1">
      <alignment wrapText="1"/>
    </xf>
    <xf numFmtId="0" fontId="0" fillId="0" borderId="5" xfId="0" applyBorder="1" applyAlignment="1">
      <alignment wrapText="1"/>
    </xf>
    <xf numFmtId="0" fontId="3" fillId="0" borderId="0" xfId="0" quotePrefix="1" applyFont="1" applyAlignment="1">
      <alignment horizontal="left"/>
    </xf>
    <xf numFmtId="43" fontId="3" fillId="0" borderId="0" xfId="1" applyFont="1" applyAlignment="1">
      <alignment horizontal="center"/>
    </xf>
    <xf numFmtId="43" fontId="3" fillId="0" borderId="0" xfId="0" applyNumberFormat="1" applyFont="1"/>
    <xf numFmtId="165" fontId="21" fillId="9" borderId="0" xfId="0" applyNumberFormat="1" applyFont="1" applyFill="1" applyAlignment="1">
      <alignment horizontal="center"/>
    </xf>
    <xf numFmtId="0" fontId="3" fillId="10" borderId="0" xfId="0" applyFont="1" applyFill="1" applyAlignment="1">
      <alignment horizontal="left"/>
    </xf>
    <xf numFmtId="9" fontId="3" fillId="0" borderId="0" xfId="0" applyNumberFormat="1" applyFont="1"/>
    <xf numFmtId="165" fontId="21" fillId="0" borderId="0" xfId="0" applyNumberFormat="1" applyFont="1" applyAlignment="1">
      <alignment horizontal="center"/>
    </xf>
    <xf numFmtId="0" fontId="22" fillId="0" borderId="0" xfId="0" quotePrefix="1" applyFont="1"/>
    <xf numFmtId="165" fontId="3" fillId="8" borderId="0" xfId="0" applyNumberFormat="1" applyFont="1" applyFill="1" applyAlignment="1">
      <alignment horizontal="center" vertical="center"/>
    </xf>
    <xf numFmtId="165" fontId="21" fillId="5" borderId="0" xfId="0" applyNumberFormat="1" applyFont="1" applyFill="1" applyAlignment="1">
      <alignment horizontal="center"/>
    </xf>
    <xf numFmtId="3" fontId="3" fillId="0" borderId="0" xfId="0" applyNumberFormat="1" applyFont="1"/>
    <xf numFmtId="0" fontId="4" fillId="0" borderId="0" xfId="0" applyFont="1" applyAlignment="1">
      <alignment horizontal="left"/>
    </xf>
    <xf numFmtId="0" fontId="23" fillId="0" borderId="0" xfId="0" applyFont="1" applyAlignment="1">
      <alignment horizontal="left"/>
    </xf>
    <xf numFmtId="165" fontId="3" fillId="0" borderId="0" xfId="0" applyNumberFormat="1" applyFont="1" applyAlignment="1">
      <alignment horizontal="center"/>
    </xf>
    <xf numFmtId="165" fontId="6" fillId="0" borderId="0" xfId="0" applyNumberFormat="1" applyFont="1" applyAlignment="1">
      <alignment horizontal="center"/>
    </xf>
    <xf numFmtId="0" fontId="24" fillId="0" borderId="0" xfId="0" quotePrefix="1" applyFont="1"/>
    <xf numFmtId="0" fontId="15" fillId="12" borderId="0" xfId="2" applyFont="1" applyFill="1" applyAlignment="1" applyProtection="1">
      <alignment vertical="top"/>
      <protection locked="0"/>
    </xf>
    <xf numFmtId="0" fontId="15" fillId="12" borderId="0" xfId="0" applyFont="1" applyFill="1" applyAlignment="1">
      <alignment vertical="center"/>
    </xf>
    <xf numFmtId="0" fontId="6" fillId="12" borderId="0" xfId="0" applyFont="1" applyFill="1"/>
    <xf numFmtId="0" fontId="3" fillId="12" borderId="0" xfId="0" applyFont="1" applyFill="1"/>
    <xf numFmtId="43" fontId="3" fillId="12" borderId="0" xfId="1" applyFont="1" applyFill="1"/>
    <xf numFmtId="0" fontId="25" fillId="0" borderId="0" xfId="0" applyFont="1" applyAlignment="1">
      <alignment horizontal="right"/>
    </xf>
    <xf numFmtId="164" fontId="5" fillId="0" borderId="0" xfId="0" applyNumberFormat="1" applyFont="1" applyAlignment="1">
      <alignment vertical="center" wrapText="1"/>
    </xf>
    <xf numFmtId="0" fontId="26" fillId="0" borderId="0" xfId="0" applyFont="1" applyAlignment="1">
      <alignment vertical="center" wrapText="1"/>
    </xf>
    <xf numFmtId="164" fontId="3" fillId="0" borderId="0" xfId="0" applyNumberFormat="1" applyFont="1" applyAlignment="1">
      <alignment vertical="top" wrapText="1"/>
    </xf>
    <xf numFmtId="164" fontId="3" fillId="0" borderId="0" xfId="0" applyNumberFormat="1" applyFont="1" applyAlignment="1">
      <alignment horizontal="center" vertical="top" wrapText="1"/>
    </xf>
    <xf numFmtId="164" fontId="3" fillId="0" borderId="0" xfId="0" applyNumberFormat="1" applyFont="1" applyAlignment="1">
      <alignment horizontal="center" wrapText="1"/>
    </xf>
    <xf numFmtId="164" fontId="3" fillId="5" borderId="5" xfId="0" applyNumberFormat="1" applyFont="1" applyFill="1" applyBorder="1" applyAlignment="1">
      <alignment horizontal="center" wrapText="1"/>
    </xf>
    <xf numFmtId="0" fontId="3" fillId="10" borderId="5" xfId="0" applyFont="1" applyFill="1" applyBorder="1" applyAlignment="1">
      <alignment horizontal="left"/>
    </xf>
    <xf numFmtId="164" fontId="3" fillId="0" borderId="1" xfId="0" applyNumberFormat="1" applyFont="1" applyBorder="1" applyAlignment="1">
      <alignment horizontal="center"/>
    </xf>
    <xf numFmtId="0" fontId="3" fillId="10" borderId="1" xfId="0" applyFont="1" applyFill="1" applyBorder="1" applyAlignment="1">
      <alignment horizontal="left"/>
    </xf>
    <xf numFmtId="0" fontId="5" fillId="0" borderId="0" xfId="0" applyFont="1" applyAlignment="1">
      <alignment wrapText="1"/>
    </xf>
    <xf numFmtId="0" fontId="0" fillId="0" borderId="0" xfId="0" applyAlignment="1">
      <alignment horizontal="center" vertical="center" wrapText="1"/>
    </xf>
    <xf numFmtId="43" fontId="5" fillId="0" borderId="0" xfId="1" applyFont="1" applyAlignment="1">
      <alignment wrapText="1"/>
    </xf>
    <xf numFmtId="164" fontId="5" fillId="0" borderId="0" xfId="0" applyNumberFormat="1" applyFont="1" applyAlignment="1">
      <alignment wrapText="1"/>
    </xf>
    <xf numFmtId="164" fontId="3" fillId="0" borderId="0" xfId="0" applyNumberFormat="1" applyFont="1" applyAlignment="1">
      <alignment horizontal="left" vertical="top" wrapText="1"/>
    </xf>
    <xf numFmtId="43" fontId="3" fillId="0" borderId="0" xfId="1" applyFont="1" applyAlignment="1">
      <alignment horizontal="center" wrapText="1"/>
    </xf>
    <xf numFmtId="15" fontId="5" fillId="0" borderId="0" xfId="0" quotePrefix="1" applyNumberFormat="1" applyFont="1" applyAlignment="1">
      <alignment vertical="center" wrapText="1"/>
    </xf>
    <xf numFmtId="0" fontId="6" fillId="0" borderId="0" xfId="0" applyFont="1" applyAlignment="1">
      <alignment vertical="center"/>
    </xf>
    <xf numFmtId="0" fontId="5" fillId="0" borderId="0" xfId="0" applyFont="1" applyAlignment="1">
      <alignment horizontal="center" wrapText="1"/>
    </xf>
    <xf numFmtId="164" fontId="5" fillId="0" borderId="0" xfId="0" applyNumberFormat="1" applyFont="1" applyAlignment="1">
      <alignment vertical="center"/>
    </xf>
    <xf numFmtId="0" fontId="3" fillId="0" borderId="0" xfId="0" applyFont="1" applyFill="1" applyAlignment="1">
      <alignment wrapText="1"/>
    </xf>
    <xf numFmtId="0" fontId="3" fillId="0" borderId="0" xfId="0" applyFont="1" applyFill="1"/>
    <xf numFmtId="43" fontId="3" fillId="0" borderId="0" xfId="1" quotePrefix="1" applyFont="1" applyFill="1"/>
    <xf numFmtId="0" fontId="0" fillId="0" borderId="0" xfId="0" applyFill="1" applyAlignment="1">
      <alignment wrapText="1"/>
    </xf>
    <xf numFmtId="0" fontId="3" fillId="0" borderId="0" xfId="0" applyFont="1" applyFill="1" applyAlignment="1">
      <alignment horizontal="center"/>
    </xf>
    <xf numFmtId="165" fontId="3" fillId="0" borderId="0" xfId="0" applyNumberFormat="1" applyFont="1" applyFill="1" applyAlignment="1">
      <alignment horizontal="left"/>
    </xf>
    <xf numFmtId="0" fontId="3" fillId="0" borderId="0" xfId="0" applyFont="1" applyFill="1" applyAlignment="1">
      <alignment horizontal="left"/>
    </xf>
    <xf numFmtId="0" fontId="17" fillId="0" borderId="0" xfId="0" quotePrefix="1" applyFont="1" applyBorder="1"/>
    <xf numFmtId="164" fontId="3" fillId="0" borderId="0" xfId="0" applyNumberFormat="1" applyFont="1" applyAlignment="1">
      <alignment wrapText="1"/>
    </xf>
    <xf numFmtId="43" fontId="3" fillId="0" borderId="0" xfId="1" quotePrefix="1" applyFont="1" applyAlignment="1">
      <alignment vertical="top"/>
    </xf>
    <xf numFmtId="0" fontId="3" fillId="0" borderId="0" xfId="0" applyFont="1" applyBorder="1" applyAlignment="1">
      <alignment wrapText="1"/>
    </xf>
    <xf numFmtId="0" fontId="3" fillId="0" borderId="0" xfId="0" applyFont="1" applyBorder="1"/>
    <xf numFmtId="0" fontId="0" fillId="0" borderId="0" xfId="0" applyBorder="1" applyAlignment="1">
      <alignment wrapText="1"/>
    </xf>
    <xf numFmtId="43" fontId="3" fillId="0" borderId="0" xfId="1" quotePrefix="1" applyFont="1" applyBorder="1"/>
    <xf numFmtId="0" fontId="29" fillId="0" borderId="0" xfId="0" applyFont="1" applyAlignment="1">
      <alignment horizontal="center"/>
    </xf>
    <xf numFmtId="0" fontId="29" fillId="0" borderId="0" xfId="0" applyFont="1" applyBorder="1" applyAlignment="1">
      <alignment horizontal="center"/>
    </xf>
    <xf numFmtId="0" fontId="29" fillId="0" borderId="0" xfId="0" applyFont="1" applyBorder="1" applyAlignment="1">
      <alignment horizontal="center"/>
    </xf>
    <xf numFmtId="164" fontId="6" fillId="0" borderId="0" xfId="0" applyNumberFormat="1" applyFont="1" applyFill="1" applyAlignment="1">
      <alignment horizontal="center" vertical="center"/>
    </xf>
    <xf numFmtId="0" fontId="6" fillId="0" borderId="0" xfId="0" applyFont="1" applyFill="1"/>
    <xf numFmtId="0" fontId="10" fillId="2" borderId="0" xfId="0" applyFont="1" applyFill="1" applyAlignment="1">
      <alignment vertical="center"/>
    </xf>
    <xf numFmtId="0" fontId="18" fillId="0" borderId="5" xfId="0" quotePrefix="1" applyFont="1" applyBorder="1"/>
    <xf numFmtId="0" fontId="3" fillId="0" borderId="5" xfId="0" quotePrefix="1" applyFont="1" applyBorder="1" applyAlignment="1">
      <alignment vertical="top"/>
    </xf>
    <xf numFmtId="0" fontId="6" fillId="0" borderId="0" xfId="0" applyFont="1" applyFill="1" applyAlignment="1">
      <alignment horizontal="center" vertical="center"/>
    </xf>
    <xf numFmtId="0" fontId="3" fillId="0" borderId="0" xfId="0" applyFont="1"/>
    <xf numFmtId="0" fontId="2" fillId="13" borderId="7" xfId="0" applyFont="1" applyFill="1" applyBorder="1"/>
    <xf numFmtId="0" fontId="3" fillId="13" borderId="1" xfId="0" applyFont="1" applyFill="1" applyBorder="1"/>
    <xf numFmtId="0" fontId="3" fillId="13" borderId="1" xfId="0" applyFont="1" applyFill="1" applyBorder="1" applyAlignment="1">
      <alignment wrapText="1"/>
    </xf>
    <xf numFmtId="0" fontId="3" fillId="13" borderId="8" xfId="0" applyFont="1" applyFill="1" applyBorder="1" applyAlignment="1">
      <alignment wrapText="1"/>
    </xf>
    <xf numFmtId="0" fontId="30" fillId="0" borderId="0" xfId="0" applyFont="1" applyAlignment="1">
      <alignment vertical="center"/>
    </xf>
    <xf numFmtId="0" fontId="3" fillId="10" borderId="0" xfId="0" applyFont="1" applyFill="1"/>
    <xf numFmtId="43" fontId="3" fillId="0" borderId="5" xfId="1" applyFont="1" applyBorder="1"/>
    <xf numFmtId="0" fontId="3" fillId="0" borderId="5" xfId="0" quotePrefix="1" applyFont="1" applyBorder="1"/>
    <xf numFmtId="0" fontId="2" fillId="0" borderId="0" xfId="0" applyFont="1" applyAlignment="1">
      <alignment wrapText="1"/>
    </xf>
    <xf numFmtId="0" fontId="6" fillId="0" borderId="1" xfId="0" applyFont="1" applyBorder="1" applyAlignment="1" applyProtection="1">
      <alignment horizontal="center" wrapText="1"/>
      <protection locked="0"/>
    </xf>
    <xf numFmtId="0" fontId="0" fillId="0" borderId="1" xfId="0" applyBorder="1" applyAlignment="1">
      <alignment horizontal="center" wrapText="1"/>
    </xf>
    <xf numFmtId="0" fontId="2" fillId="2" borderId="0" xfId="0" applyFont="1" applyFill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3" fillId="0" borderId="0" xfId="0" applyFont="1"/>
    <xf numFmtId="0" fontId="0" fillId="0" borderId="0" xfId="0"/>
    <xf numFmtId="0" fontId="3" fillId="3" borderId="0" xfId="0" applyFont="1" applyFill="1" applyAlignment="1">
      <alignment horizontal="center" vertical="center"/>
    </xf>
    <xf numFmtId="0" fontId="29" fillId="0" borderId="0" xfId="0" applyFont="1" applyAlignment="1">
      <alignment horizontal="center"/>
    </xf>
    <xf numFmtId="0" fontId="29" fillId="0" borderId="0" xfId="0" applyFont="1" applyBorder="1" applyAlignment="1">
      <alignment horizontal="center"/>
    </xf>
    <xf numFmtId="0" fontId="2" fillId="4" borderId="4" xfId="0" applyFont="1" applyFill="1" applyBorder="1" applyAlignment="1">
      <alignment horizontal="left" vertical="center"/>
    </xf>
    <xf numFmtId="164" fontId="13" fillId="0" borderId="4" xfId="0" applyNumberFormat="1" applyFont="1" applyBorder="1" applyAlignment="1">
      <alignment horizontal="center" vertical="top"/>
    </xf>
    <xf numFmtId="0" fontId="2" fillId="0" borderId="0" xfId="0" applyFont="1" applyAlignment="1">
      <alignment horizontal="left"/>
    </xf>
    <xf numFmtId="0" fontId="2" fillId="0" borderId="3" xfId="0" applyFont="1" applyBorder="1" applyAlignment="1">
      <alignment horizontal="left"/>
    </xf>
    <xf numFmtId="164" fontId="3" fillId="0" borderId="5" xfId="0" applyNumberFormat="1" applyFont="1" applyBorder="1" applyAlignment="1">
      <alignment horizontal="left" vertical="top"/>
    </xf>
    <xf numFmtId="164" fontId="3" fillId="0" borderId="6" xfId="0" applyNumberFormat="1" applyFont="1" applyBorder="1" applyAlignment="1">
      <alignment horizontal="left" vertical="top"/>
    </xf>
    <xf numFmtId="0" fontId="2" fillId="0" borderId="10" xfId="0" applyFont="1" applyFill="1" applyBorder="1" applyAlignment="1">
      <alignment horizontal="left"/>
    </xf>
    <xf numFmtId="0" fontId="2" fillId="0" borderId="11" xfId="0" applyFont="1" applyFill="1" applyBorder="1" applyAlignment="1">
      <alignment horizontal="left"/>
    </xf>
    <xf numFmtId="0" fontId="2" fillId="0" borderId="12" xfId="0" applyFont="1" applyFill="1" applyBorder="1" applyAlignment="1">
      <alignment horizontal="left"/>
    </xf>
    <xf numFmtId="164" fontId="3" fillId="0" borderId="9" xfId="0" applyNumberFormat="1" applyFont="1" applyFill="1" applyBorder="1" applyAlignment="1">
      <alignment horizontal="left" vertical="top"/>
    </xf>
    <xf numFmtId="164" fontId="3" fillId="0" borderId="5" xfId="0" applyNumberFormat="1" applyFont="1" applyFill="1" applyBorder="1" applyAlignment="1">
      <alignment horizontal="left" vertical="top"/>
    </xf>
    <xf numFmtId="164" fontId="3" fillId="0" borderId="6" xfId="0" applyNumberFormat="1" applyFont="1" applyFill="1" applyBorder="1" applyAlignment="1">
      <alignment horizontal="left" vertical="top"/>
    </xf>
    <xf numFmtId="0" fontId="2" fillId="0" borderId="10" xfId="0" applyFont="1" applyBorder="1" applyAlignment="1">
      <alignment horizontal="left"/>
    </xf>
    <xf numFmtId="0" fontId="2" fillId="0" borderId="11" xfId="0" applyFont="1" applyBorder="1" applyAlignment="1">
      <alignment horizontal="left"/>
    </xf>
    <xf numFmtId="0" fontId="2" fillId="0" borderId="12" xfId="0" applyFont="1" applyBorder="1" applyAlignment="1">
      <alignment horizontal="left"/>
    </xf>
    <xf numFmtId="164" fontId="3" fillId="0" borderId="9" xfId="0" applyNumberFormat="1" applyFont="1" applyBorder="1" applyAlignment="1">
      <alignment horizontal="left" vertical="top"/>
    </xf>
    <xf numFmtId="0" fontId="3" fillId="0" borderId="0" xfId="0" applyFont="1" applyAlignment="1">
      <alignment horizontal="left" vertical="top" wrapText="1"/>
    </xf>
    <xf numFmtId="0" fontId="15" fillId="7" borderId="0" xfId="0" applyFont="1" applyFill="1" applyAlignment="1">
      <alignment horizontal="left" vertical="center"/>
    </xf>
    <xf numFmtId="0" fontId="2" fillId="4" borderId="0" xfId="0" applyFont="1" applyFill="1" applyAlignment="1">
      <alignment horizontal="center"/>
    </xf>
    <xf numFmtId="0" fontId="2" fillId="4" borderId="3" xfId="0" applyFont="1" applyFill="1" applyBorder="1" applyAlignment="1">
      <alignment horizontal="center"/>
    </xf>
    <xf numFmtId="164" fontId="13" fillId="0" borderId="0" xfId="0" applyNumberFormat="1" applyFont="1" applyBorder="1" applyAlignment="1">
      <alignment horizontal="center" vertical="top"/>
    </xf>
    <xf numFmtId="164" fontId="3" fillId="0" borderId="0" xfId="0" applyNumberFormat="1" applyFont="1" applyBorder="1" applyAlignment="1">
      <alignment horizontal="left" vertical="top"/>
    </xf>
    <xf numFmtId="164" fontId="2" fillId="0" borderId="0" xfId="0" applyNumberFormat="1" applyFont="1" applyBorder="1" applyAlignment="1">
      <alignment horizontal="right"/>
    </xf>
    <xf numFmtId="0" fontId="2" fillId="0" borderId="0" xfId="0" applyFont="1" applyBorder="1" applyAlignment="1">
      <alignment horizontal="left"/>
    </xf>
    <xf numFmtId="0" fontId="2" fillId="0" borderId="0" xfId="0" applyFont="1" applyBorder="1"/>
    <xf numFmtId="0" fontId="2" fillId="0" borderId="4" xfId="0" applyFont="1" applyFill="1" applyBorder="1" applyAlignment="1">
      <alignment horizontal="left" vertical="center"/>
    </xf>
    <xf numFmtId="164" fontId="2" fillId="0" borderId="0" xfId="0" applyNumberFormat="1" applyFont="1" applyBorder="1" applyAlignment="1">
      <alignment horizontal="left"/>
    </xf>
    <xf numFmtId="0" fontId="2" fillId="0" borderId="7" xfId="0" applyFont="1" applyFill="1" applyBorder="1"/>
    <xf numFmtId="0" fontId="3" fillId="0" borderId="1" xfId="0" applyFont="1" applyFill="1" applyBorder="1"/>
    <xf numFmtId="0" fontId="3" fillId="0" borderId="1" xfId="0" applyFont="1" applyFill="1" applyBorder="1" applyAlignment="1">
      <alignment wrapText="1"/>
    </xf>
    <xf numFmtId="0" fontId="3" fillId="0" borderId="8" xfId="0" applyFont="1" applyFill="1" applyBorder="1" applyAlignment="1">
      <alignment wrapText="1"/>
    </xf>
    <xf numFmtId="0" fontId="3" fillId="0" borderId="0" xfId="0" quotePrefix="1" applyFont="1" applyBorder="1" applyAlignment="1">
      <alignment vertical="top"/>
    </xf>
    <xf numFmtId="0" fontId="18" fillId="0" borderId="0" xfId="0" quotePrefix="1" applyFont="1" applyBorder="1"/>
    <xf numFmtId="165" fontId="21" fillId="0" borderId="0" xfId="0" applyNumberFormat="1" applyFont="1" applyFill="1" applyAlignment="1">
      <alignment horizontal="center"/>
    </xf>
    <xf numFmtId="165" fontId="3" fillId="0" borderId="0" xfId="0" applyNumberFormat="1" applyFont="1" applyFill="1" applyAlignment="1">
      <alignment horizontal="center"/>
    </xf>
    <xf numFmtId="0" fontId="33" fillId="0" borderId="0" xfId="0" applyFont="1"/>
    <xf numFmtId="164" fontId="2" fillId="0" borderId="0" xfId="0" applyNumberFormat="1" applyFont="1" applyAlignment="1">
      <alignment horizontal="right" vertical="center"/>
    </xf>
  </cellXfs>
  <cellStyles count="3">
    <cellStyle name="Comma" xfId="1" builtinId="3"/>
    <cellStyle name="Normal" xfId="0" builtinId="0"/>
    <cellStyle name="Normal_BOMBO RADYO PHILS. EZPRO 737 750 LT220" xfId="2" xr:uid="{112EF7CC-1339-4116-9267-E3063C614DEE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34" Type="http://schemas.openxmlformats.org/officeDocument/2006/relationships/image" Target="../media/image34.jp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jp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jpg"/><Relationship Id="rId28" Type="http://schemas.openxmlformats.org/officeDocument/2006/relationships/image" Target="../media/image28.jpe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31" Type="http://schemas.openxmlformats.org/officeDocument/2006/relationships/image" Target="../media/image31.png"/><Relationship Id="rId4" Type="http://schemas.openxmlformats.org/officeDocument/2006/relationships/image" Target="../media/image4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pn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39.jpeg"/><Relationship Id="rId26" Type="http://schemas.openxmlformats.org/officeDocument/2006/relationships/image" Target="../media/image43.jpeg"/><Relationship Id="rId3" Type="http://schemas.openxmlformats.org/officeDocument/2006/relationships/image" Target="../media/image3.jpeg"/><Relationship Id="rId21" Type="http://schemas.openxmlformats.org/officeDocument/2006/relationships/image" Target="../media/image41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38.jpeg"/><Relationship Id="rId25" Type="http://schemas.openxmlformats.org/officeDocument/2006/relationships/image" Target="../media/image28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40.jpeg"/><Relationship Id="rId29" Type="http://schemas.openxmlformats.org/officeDocument/2006/relationships/image" Target="../media/image32.jpg"/><Relationship Id="rId1" Type="http://schemas.openxmlformats.org/officeDocument/2006/relationships/image" Target="../media/image1.png"/><Relationship Id="rId6" Type="http://schemas.openxmlformats.org/officeDocument/2006/relationships/image" Target="../media/image37.jpeg"/><Relationship Id="rId11" Type="http://schemas.openxmlformats.org/officeDocument/2006/relationships/image" Target="../media/image11.png"/><Relationship Id="rId24" Type="http://schemas.openxmlformats.org/officeDocument/2006/relationships/image" Target="../media/image42.jpeg"/><Relationship Id="rId32" Type="http://schemas.openxmlformats.org/officeDocument/2006/relationships/image" Target="../media/image35.jp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4.jpeg"/><Relationship Id="rId28" Type="http://schemas.openxmlformats.org/officeDocument/2006/relationships/image" Target="../media/image31.pn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31" Type="http://schemas.openxmlformats.org/officeDocument/2006/relationships/image" Target="../media/image34.jpg"/><Relationship Id="rId4" Type="http://schemas.openxmlformats.org/officeDocument/2006/relationships/image" Target="../media/image36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Relationship Id="rId22" Type="http://schemas.openxmlformats.org/officeDocument/2006/relationships/image" Target="../media/image23.jpg"/><Relationship Id="rId27" Type="http://schemas.openxmlformats.org/officeDocument/2006/relationships/image" Target="../media/image30.png"/><Relationship Id="rId30" Type="http://schemas.openxmlformats.org/officeDocument/2006/relationships/image" Target="../media/image33.jp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21" Type="http://schemas.openxmlformats.org/officeDocument/2006/relationships/image" Target="../media/image47.jpeg"/><Relationship Id="rId34" Type="http://schemas.openxmlformats.org/officeDocument/2006/relationships/image" Target="../media/image34.jp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jpeg"/><Relationship Id="rId29" Type="http://schemas.openxmlformats.org/officeDocument/2006/relationships/image" Target="../media/image43.jpeg"/><Relationship Id="rId1" Type="http://schemas.openxmlformats.org/officeDocument/2006/relationships/image" Target="../media/image1.png"/><Relationship Id="rId6" Type="http://schemas.openxmlformats.org/officeDocument/2006/relationships/image" Target="../media/image45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jpg"/><Relationship Id="rId37" Type="http://schemas.openxmlformats.org/officeDocument/2006/relationships/image" Target="../media/image51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jpg"/><Relationship Id="rId28" Type="http://schemas.openxmlformats.org/officeDocument/2006/relationships/image" Target="../media/image28.jpeg"/><Relationship Id="rId36" Type="http://schemas.openxmlformats.org/officeDocument/2006/relationships/image" Target="../media/image50.png"/><Relationship Id="rId10" Type="http://schemas.openxmlformats.org/officeDocument/2006/relationships/image" Target="../media/image10.png"/><Relationship Id="rId19" Type="http://schemas.openxmlformats.org/officeDocument/2006/relationships/image" Target="../media/image46.jpeg"/><Relationship Id="rId31" Type="http://schemas.openxmlformats.org/officeDocument/2006/relationships/image" Target="../media/image31.png"/><Relationship Id="rId4" Type="http://schemas.openxmlformats.org/officeDocument/2006/relationships/image" Target="../media/image44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Relationship Id="rId22" Type="http://schemas.openxmlformats.org/officeDocument/2006/relationships/image" Target="../media/image48.jpeg"/><Relationship Id="rId27" Type="http://schemas.openxmlformats.org/officeDocument/2006/relationships/image" Target="../media/image49.jpeg"/><Relationship Id="rId30" Type="http://schemas.openxmlformats.org/officeDocument/2006/relationships/image" Target="../media/image30.png"/><Relationship Id="rId35" Type="http://schemas.openxmlformats.org/officeDocument/2006/relationships/image" Target="../media/image35.jpg"/><Relationship Id="rId8" Type="http://schemas.openxmlformats.org/officeDocument/2006/relationships/image" Target="../media/image8.jpg"/><Relationship Id="rId3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53.jpeg"/><Relationship Id="rId26" Type="http://schemas.openxmlformats.org/officeDocument/2006/relationships/image" Target="../media/image34.jpg"/><Relationship Id="rId3" Type="http://schemas.openxmlformats.org/officeDocument/2006/relationships/image" Target="../media/image3.jpeg"/><Relationship Id="rId21" Type="http://schemas.openxmlformats.org/officeDocument/2006/relationships/image" Target="../media/image4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52.jpeg"/><Relationship Id="rId25" Type="http://schemas.openxmlformats.org/officeDocument/2006/relationships/image" Target="../media/image33.jpg"/><Relationship Id="rId33" Type="http://schemas.openxmlformats.org/officeDocument/2006/relationships/image" Target="../media/image58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54.jpeg"/><Relationship Id="rId29" Type="http://schemas.openxmlformats.org/officeDocument/2006/relationships/image" Target="../media/image50.png"/><Relationship Id="rId1" Type="http://schemas.openxmlformats.org/officeDocument/2006/relationships/image" Target="../media/image1.png"/><Relationship Id="rId6" Type="http://schemas.openxmlformats.org/officeDocument/2006/relationships/image" Target="../media/image37.jpeg"/><Relationship Id="rId11" Type="http://schemas.openxmlformats.org/officeDocument/2006/relationships/image" Target="../media/image11.png"/><Relationship Id="rId24" Type="http://schemas.openxmlformats.org/officeDocument/2006/relationships/image" Target="../media/image32.jpg"/><Relationship Id="rId32" Type="http://schemas.openxmlformats.org/officeDocument/2006/relationships/image" Target="../media/image57.jp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31.png"/><Relationship Id="rId28" Type="http://schemas.openxmlformats.org/officeDocument/2006/relationships/image" Target="../media/image51.png"/><Relationship Id="rId10" Type="http://schemas.openxmlformats.org/officeDocument/2006/relationships/image" Target="../media/image10.png"/><Relationship Id="rId19" Type="http://schemas.openxmlformats.org/officeDocument/2006/relationships/image" Target="../media/image24.jpeg"/><Relationship Id="rId31" Type="http://schemas.openxmlformats.org/officeDocument/2006/relationships/image" Target="../media/image56.jpg"/><Relationship Id="rId4" Type="http://schemas.openxmlformats.org/officeDocument/2006/relationships/image" Target="../media/image36.jpeg"/><Relationship Id="rId9" Type="http://schemas.openxmlformats.org/officeDocument/2006/relationships/image" Target="../media/image9.jpg"/><Relationship Id="rId14" Type="http://schemas.openxmlformats.org/officeDocument/2006/relationships/image" Target="../media/image14.png"/><Relationship Id="rId22" Type="http://schemas.openxmlformats.org/officeDocument/2006/relationships/image" Target="../media/image30.png"/><Relationship Id="rId27" Type="http://schemas.openxmlformats.org/officeDocument/2006/relationships/image" Target="../media/image35.jpg"/><Relationship Id="rId30" Type="http://schemas.openxmlformats.org/officeDocument/2006/relationships/image" Target="../media/image55.jpeg"/><Relationship Id="rId8" Type="http://schemas.openxmlformats.org/officeDocument/2006/relationships/image" Target="../media/image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323849</xdr:colOff>
      <xdr:row>237</xdr:row>
      <xdr:rowOff>142875</xdr:rowOff>
    </xdr:from>
    <xdr:to>
      <xdr:col>6</xdr:col>
      <xdr:colOff>298434</xdr:colOff>
      <xdr:row>240</xdr:row>
      <xdr:rowOff>202661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1EF6C5E-3E9E-4E58-9F1E-06BF1F85C2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12" r="27746" b="42692"/>
        <a:stretch/>
      </xdr:blipFill>
      <xdr:spPr>
        <a:xfrm>
          <a:off x="4467224" y="49263300"/>
          <a:ext cx="850885" cy="68843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0</xdr:row>
      <xdr:rowOff>53982</xdr:rowOff>
    </xdr:from>
    <xdr:to>
      <xdr:col>2</xdr:col>
      <xdr:colOff>131987</xdr:colOff>
      <xdr:row>5</xdr:row>
      <xdr:rowOff>15876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5AB0D69-8045-4ADD-9E68-1FEECDEEE0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351" t="12033" r="36412" b="35104"/>
        <a:stretch/>
      </xdr:blipFill>
      <xdr:spPr>
        <a:xfrm>
          <a:off x="9525" y="53982"/>
          <a:ext cx="1751237" cy="1009644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48</xdr:row>
      <xdr:rowOff>0</xdr:rowOff>
    </xdr:from>
    <xdr:to>
      <xdr:col>20</xdr:col>
      <xdr:colOff>640574</xdr:colOff>
      <xdr:row>52</xdr:row>
      <xdr:rowOff>183682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683DC30-5A29-4ECD-A052-4DC2C6868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02075" y="9696450"/>
          <a:ext cx="1221599" cy="1018707"/>
        </a:xfrm>
        <a:prstGeom prst="rect">
          <a:avLst/>
        </a:prstGeom>
      </xdr:spPr>
    </xdr:pic>
    <xdr:clientData/>
  </xdr:twoCellAnchor>
  <xdr:twoCellAnchor editAs="oneCell">
    <xdr:from>
      <xdr:col>1</xdr:col>
      <xdr:colOff>2951</xdr:colOff>
      <xdr:row>105</xdr:row>
      <xdr:rowOff>89051</xdr:rowOff>
    </xdr:from>
    <xdr:to>
      <xdr:col>2</xdr:col>
      <xdr:colOff>674006</xdr:colOff>
      <xdr:row>110</xdr:row>
      <xdr:rowOff>130509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2E4ADB7-5104-494A-8AE4-E1A5724FD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376" y="13744726"/>
          <a:ext cx="1566405" cy="978083"/>
        </a:xfrm>
        <a:prstGeom prst="rect">
          <a:avLst/>
        </a:prstGeom>
      </xdr:spPr>
    </xdr:pic>
    <xdr:clientData/>
  </xdr:twoCellAnchor>
  <xdr:twoCellAnchor editAs="oneCell">
    <xdr:from>
      <xdr:col>2</xdr:col>
      <xdr:colOff>699257</xdr:colOff>
      <xdr:row>105</xdr:row>
      <xdr:rowOff>79526</xdr:rowOff>
    </xdr:from>
    <xdr:to>
      <xdr:col>4</xdr:col>
      <xdr:colOff>733570</xdr:colOff>
      <xdr:row>110</xdr:row>
      <xdr:rowOff>143573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1F6B05-5005-4501-9030-E449886DC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4857" y="13741551"/>
          <a:ext cx="1590063" cy="994322"/>
        </a:xfrm>
        <a:prstGeom prst="rect">
          <a:avLst/>
        </a:prstGeom>
      </xdr:spPr>
    </xdr:pic>
    <xdr:clientData/>
  </xdr:twoCellAnchor>
  <xdr:twoCellAnchor editAs="oneCell">
    <xdr:from>
      <xdr:col>6</xdr:col>
      <xdr:colOff>382830</xdr:colOff>
      <xdr:row>105</xdr:row>
      <xdr:rowOff>85877</xdr:rowOff>
    </xdr:from>
    <xdr:to>
      <xdr:col>8</xdr:col>
      <xdr:colOff>150134</xdr:colOff>
      <xdr:row>110</xdr:row>
      <xdr:rowOff>155152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37A6C0D-C12B-4EBF-BA15-AAA5765A93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56" r="12233" b="1186"/>
        <a:stretch/>
      </xdr:blipFill>
      <xdr:spPr>
        <a:xfrm>
          <a:off x="5402505" y="21402827"/>
          <a:ext cx="1500854" cy="1002725"/>
        </a:xfrm>
        <a:prstGeom prst="rect">
          <a:avLst/>
        </a:prstGeom>
      </xdr:spPr>
    </xdr:pic>
    <xdr:clientData/>
  </xdr:twoCellAnchor>
  <xdr:twoCellAnchor editAs="oneCell">
    <xdr:from>
      <xdr:col>4</xdr:col>
      <xdr:colOff>772382</xdr:colOff>
      <xdr:row>105</xdr:row>
      <xdr:rowOff>82701</xdr:rowOff>
    </xdr:from>
    <xdr:to>
      <xdr:col>6</xdr:col>
      <xdr:colOff>340028</xdr:colOff>
      <xdr:row>110</xdr:row>
      <xdr:rowOff>155467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1198AF9-31BB-4F1F-8156-D95010CE4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53732" y="21399651"/>
          <a:ext cx="1405971" cy="1006216"/>
        </a:xfrm>
        <a:prstGeom prst="rect">
          <a:avLst/>
        </a:prstGeom>
      </xdr:spPr>
    </xdr:pic>
    <xdr:clientData/>
  </xdr:twoCellAnchor>
  <xdr:twoCellAnchor editAs="oneCell">
    <xdr:from>
      <xdr:col>21</xdr:col>
      <xdr:colOff>154044</xdr:colOff>
      <xdr:row>128</xdr:row>
      <xdr:rowOff>0</xdr:rowOff>
    </xdr:from>
    <xdr:to>
      <xdr:col>23</xdr:col>
      <xdr:colOff>455132</xdr:colOff>
      <xdr:row>137</xdr:row>
      <xdr:rowOff>197120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336EE3A-F77D-45AA-909B-A868C0E918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4758"/>
        <a:stretch/>
      </xdr:blipFill>
      <xdr:spPr>
        <a:xfrm>
          <a:off x="18022944" y="26117550"/>
          <a:ext cx="1520288" cy="2083070"/>
        </a:xfrm>
        <a:prstGeom prst="rect">
          <a:avLst/>
        </a:prstGeom>
      </xdr:spPr>
    </xdr:pic>
    <xdr:clientData/>
  </xdr:twoCellAnchor>
  <xdr:twoCellAnchor editAs="oneCell">
    <xdr:from>
      <xdr:col>6</xdr:col>
      <xdr:colOff>17386</xdr:colOff>
      <xdr:row>135</xdr:row>
      <xdr:rowOff>4164</xdr:rowOff>
    </xdr:from>
    <xdr:to>
      <xdr:col>8</xdr:col>
      <xdr:colOff>153911</xdr:colOff>
      <xdr:row>143</xdr:row>
      <xdr:rowOff>189744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6D30D9-A55A-45AA-B3EB-FD1B67295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37061" y="27591739"/>
          <a:ext cx="1870075" cy="1861980"/>
        </a:xfrm>
        <a:prstGeom prst="rect">
          <a:avLst/>
        </a:prstGeom>
      </xdr:spPr>
    </xdr:pic>
    <xdr:clientData/>
  </xdr:twoCellAnchor>
  <xdr:twoCellAnchor editAs="oneCell">
    <xdr:from>
      <xdr:col>12</xdr:col>
      <xdr:colOff>2520950</xdr:colOff>
      <xdr:row>11</xdr:row>
      <xdr:rowOff>85725</xdr:rowOff>
    </xdr:from>
    <xdr:to>
      <xdr:col>13</xdr:col>
      <xdr:colOff>50269</xdr:colOff>
      <xdr:row>12</xdr:row>
      <xdr:rowOff>135825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436A3E1-B2BE-4F01-AAA3-118754AC9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06275" y="2216150"/>
          <a:ext cx="259819" cy="262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105550</xdr:colOff>
      <xdr:row>11</xdr:row>
      <xdr:rowOff>16482</xdr:rowOff>
    </xdr:from>
    <xdr:to>
      <xdr:col>11</xdr:col>
      <xdr:colOff>495300</xdr:colOff>
      <xdr:row>12</xdr:row>
      <xdr:rowOff>200113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5B483C-4422-431D-B15A-B11E3D402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1075" y="2150082"/>
          <a:ext cx="392925" cy="390006"/>
        </a:xfrm>
        <a:prstGeom prst="rect">
          <a:avLst/>
        </a:prstGeom>
      </xdr:spPr>
    </xdr:pic>
    <xdr:clientData/>
  </xdr:twoCellAnchor>
  <xdr:twoCellAnchor editAs="oneCell">
    <xdr:from>
      <xdr:col>11</xdr:col>
      <xdr:colOff>677825</xdr:colOff>
      <xdr:row>2</xdr:row>
      <xdr:rowOff>182525</xdr:rowOff>
    </xdr:from>
    <xdr:to>
      <xdr:col>11</xdr:col>
      <xdr:colOff>925433</xdr:colOff>
      <xdr:row>4</xdr:row>
      <xdr:rowOff>19900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A1C4F4E-5D99-4031-9B48-F250DC2EE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3350" y="598450"/>
          <a:ext cx="250783" cy="256475"/>
        </a:xfrm>
        <a:prstGeom prst="rect">
          <a:avLst/>
        </a:prstGeom>
      </xdr:spPr>
    </xdr:pic>
    <xdr:clientData/>
  </xdr:twoCellAnchor>
  <xdr:twoCellAnchor editAs="oneCell">
    <xdr:from>
      <xdr:col>12</xdr:col>
      <xdr:colOff>227750</xdr:colOff>
      <xdr:row>3</xdr:row>
      <xdr:rowOff>37250</xdr:rowOff>
    </xdr:from>
    <xdr:to>
      <xdr:col>12</xdr:col>
      <xdr:colOff>487400</xdr:colOff>
      <xdr:row>4</xdr:row>
      <xdr:rowOff>93700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7019B97-87A6-4448-B1F2-745518044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09900" y="665900"/>
          <a:ext cx="259650" cy="266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1019100</xdr:colOff>
      <xdr:row>11</xdr:row>
      <xdr:rowOff>117400</xdr:rowOff>
    </xdr:from>
    <xdr:to>
      <xdr:col>12</xdr:col>
      <xdr:colOff>1278750</xdr:colOff>
      <xdr:row>12</xdr:row>
      <xdr:rowOff>164325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C864A8-378D-476C-803E-BA6F38FC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04425" y="2251000"/>
          <a:ext cx="256475" cy="256475"/>
        </a:xfrm>
        <a:prstGeom prst="rect">
          <a:avLst/>
        </a:prstGeom>
      </xdr:spPr>
    </xdr:pic>
    <xdr:clientData/>
  </xdr:twoCellAnchor>
  <xdr:twoCellAnchor editAs="oneCell">
    <xdr:from>
      <xdr:col>12</xdr:col>
      <xdr:colOff>140399</xdr:colOff>
      <xdr:row>7</xdr:row>
      <xdr:rowOff>104775</xdr:rowOff>
    </xdr:from>
    <xdr:to>
      <xdr:col>12</xdr:col>
      <xdr:colOff>892874</xdr:colOff>
      <xdr:row>11</xdr:row>
      <xdr:rowOff>19050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0D98B04-61E3-4CCA-885B-9EF4F740D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5724" y="1397000"/>
          <a:ext cx="74930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55525</xdr:rowOff>
    </xdr:from>
    <xdr:to>
      <xdr:col>1</xdr:col>
      <xdr:colOff>750376</xdr:colOff>
      <xdr:row>97</xdr:row>
      <xdr:rowOff>150413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6966469-9073-4624-959D-F47A90ED0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25" y="11942725"/>
          <a:ext cx="750376" cy="745763"/>
        </a:xfrm>
        <a:prstGeom prst="rect">
          <a:avLst/>
        </a:prstGeom>
      </xdr:spPr>
    </xdr:pic>
    <xdr:clientData/>
  </xdr:twoCellAnchor>
  <xdr:twoCellAnchor editAs="oneCell">
    <xdr:from>
      <xdr:col>2</xdr:col>
      <xdr:colOff>45222</xdr:colOff>
      <xdr:row>68</xdr:row>
      <xdr:rowOff>123824</xdr:rowOff>
    </xdr:from>
    <xdr:to>
      <xdr:col>4</xdr:col>
      <xdr:colOff>314325</xdr:colOff>
      <xdr:row>73</xdr:row>
      <xdr:rowOff>112243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986EA99-CB45-4432-9195-CFDD12E564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762"/>
        <a:stretch/>
      </xdr:blipFill>
      <xdr:spPr>
        <a:xfrm>
          <a:off x="1673997" y="13592174"/>
          <a:ext cx="1818503" cy="1036169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68</xdr:row>
      <xdr:rowOff>111125</xdr:rowOff>
    </xdr:from>
    <xdr:to>
      <xdr:col>6</xdr:col>
      <xdr:colOff>370742</xdr:colOff>
      <xdr:row>73</xdr:row>
      <xdr:rowOff>121711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7D97A36-7F73-4388-B0A5-9B537013A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13579475"/>
          <a:ext cx="1869342" cy="1061511"/>
        </a:xfrm>
        <a:prstGeom prst="rect">
          <a:avLst/>
        </a:prstGeom>
      </xdr:spPr>
    </xdr:pic>
    <xdr:clientData/>
  </xdr:twoCellAnchor>
  <xdr:twoCellAnchor editAs="oneCell">
    <xdr:from>
      <xdr:col>0</xdr:col>
      <xdr:colOff>708858</xdr:colOff>
      <xdr:row>177</xdr:row>
      <xdr:rowOff>14894</xdr:rowOff>
    </xdr:from>
    <xdr:to>
      <xdr:col>3</xdr:col>
      <xdr:colOff>216229</xdr:colOff>
      <xdr:row>183</xdr:row>
      <xdr:rowOff>154669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B0E9CBA-4041-4249-B958-0FE840EF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033" y="36187669"/>
          <a:ext cx="2094996" cy="140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170785</xdr:colOff>
      <xdr:row>194</xdr:row>
      <xdr:rowOff>120953</xdr:rowOff>
    </xdr:from>
    <xdr:to>
      <xdr:col>7</xdr:col>
      <xdr:colOff>582992</xdr:colOff>
      <xdr:row>203</xdr:row>
      <xdr:rowOff>76725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8675E6A-575A-4EEA-8675-25599FCB0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90460" y="40071978"/>
          <a:ext cx="1374232" cy="1835372"/>
        </a:xfrm>
        <a:prstGeom prst="rect">
          <a:avLst/>
        </a:prstGeom>
      </xdr:spPr>
    </xdr:pic>
    <xdr:clientData/>
  </xdr:twoCellAnchor>
  <xdr:twoCellAnchor editAs="oneCell">
    <xdr:from>
      <xdr:col>6</xdr:col>
      <xdr:colOff>96159</xdr:colOff>
      <xdr:row>177</xdr:row>
      <xdr:rowOff>15421</xdr:rowOff>
    </xdr:from>
    <xdr:to>
      <xdr:col>8</xdr:col>
      <xdr:colOff>247457</xdr:colOff>
      <xdr:row>183</xdr:row>
      <xdr:rowOff>174171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943750C-B2FE-453B-B0DA-625A67D36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15834" y="36188196"/>
          <a:ext cx="1884848" cy="1419225"/>
        </a:xfrm>
        <a:prstGeom prst="rect">
          <a:avLst/>
        </a:prstGeom>
      </xdr:spPr>
    </xdr:pic>
    <xdr:clientData/>
  </xdr:twoCellAnchor>
  <xdr:twoCellAnchor editAs="oneCell">
    <xdr:from>
      <xdr:col>3</xdr:col>
      <xdr:colOff>250521</xdr:colOff>
      <xdr:row>177</xdr:row>
      <xdr:rowOff>18231</xdr:rowOff>
    </xdr:from>
    <xdr:to>
      <xdr:col>6</xdr:col>
      <xdr:colOff>56847</xdr:colOff>
      <xdr:row>183</xdr:row>
      <xdr:rowOff>160008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E221F9B-5180-479F-A081-65C64020BD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5972"/>
        <a:stretch/>
      </xdr:blipFill>
      <xdr:spPr>
        <a:xfrm>
          <a:off x="2841321" y="36194181"/>
          <a:ext cx="2235201" cy="1399077"/>
        </a:xfrm>
        <a:prstGeom prst="rect">
          <a:avLst/>
        </a:prstGeom>
      </xdr:spPr>
    </xdr:pic>
    <xdr:clientData/>
  </xdr:twoCellAnchor>
  <xdr:twoCellAnchor editAs="oneCell">
    <xdr:from>
      <xdr:col>6</xdr:col>
      <xdr:colOff>86635</xdr:colOff>
      <xdr:row>170</xdr:row>
      <xdr:rowOff>192464</xdr:rowOff>
    </xdr:from>
    <xdr:to>
      <xdr:col>8</xdr:col>
      <xdr:colOff>249918</xdr:colOff>
      <xdr:row>176</xdr:row>
      <xdr:rowOff>197464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6467715-61B1-4C43-87E9-3F46ED87D2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6310" y="35225414"/>
          <a:ext cx="1896833" cy="1265475"/>
        </a:xfrm>
        <a:prstGeom prst="rect">
          <a:avLst/>
        </a:prstGeom>
      </xdr:spPr>
    </xdr:pic>
    <xdr:clientData/>
  </xdr:twoCellAnchor>
  <xdr:twoCellAnchor editAs="oneCell">
    <xdr:from>
      <xdr:col>1</xdr:col>
      <xdr:colOff>2267</xdr:colOff>
      <xdr:row>152</xdr:row>
      <xdr:rowOff>20864</xdr:rowOff>
    </xdr:from>
    <xdr:to>
      <xdr:col>3</xdr:col>
      <xdr:colOff>11490</xdr:colOff>
      <xdr:row>163</xdr:row>
      <xdr:rowOff>193372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F6528F2-6213-4573-9CA1-5A1609A93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692" y="29700764"/>
          <a:ext cx="1863423" cy="2477558"/>
        </a:xfrm>
        <a:prstGeom prst="rect">
          <a:avLst/>
        </a:prstGeom>
      </xdr:spPr>
    </xdr:pic>
    <xdr:clientData/>
  </xdr:twoCellAnchor>
  <xdr:twoCellAnchor editAs="oneCell">
    <xdr:from>
      <xdr:col>2</xdr:col>
      <xdr:colOff>22679</xdr:colOff>
      <xdr:row>194</xdr:row>
      <xdr:rowOff>117694</xdr:rowOff>
    </xdr:from>
    <xdr:to>
      <xdr:col>4</xdr:col>
      <xdr:colOff>106796</xdr:colOff>
      <xdr:row>203</xdr:row>
      <xdr:rowOff>77474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F663D23-8EB7-4F47-9C9D-3FE9BFE7D3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9986"/>
        <a:stretch/>
      </xdr:blipFill>
      <xdr:spPr>
        <a:xfrm>
          <a:off x="1654629" y="40068719"/>
          <a:ext cx="1633517" cy="1839380"/>
        </a:xfrm>
        <a:prstGeom prst="rect">
          <a:avLst/>
        </a:prstGeom>
      </xdr:spPr>
    </xdr:pic>
    <xdr:clientData/>
  </xdr:twoCellAnchor>
  <xdr:twoCellAnchor editAs="oneCell">
    <xdr:from>
      <xdr:col>4</xdr:col>
      <xdr:colOff>157167</xdr:colOff>
      <xdr:row>194</xdr:row>
      <xdr:rowOff>117075</xdr:rowOff>
    </xdr:from>
    <xdr:to>
      <xdr:col>6</xdr:col>
      <xdr:colOff>117322</xdr:colOff>
      <xdr:row>203</xdr:row>
      <xdr:rowOff>88047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5B3F647-639D-4A1F-B1AB-9AC90DEF1A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76" r="12136"/>
        <a:stretch/>
      </xdr:blipFill>
      <xdr:spPr>
        <a:xfrm>
          <a:off x="3341692" y="40064925"/>
          <a:ext cx="1795305" cy="1853747"/>
        </a:xfrm>
        <a:prstGeom prst="rect">
          <a:avLst/>
        </a:prstGeom>
      </xdr:spPr>
    </xdr:pic>
    <xdr:clientData/>
  </xdr:twoCellAnchor>
  <xdr:twoCellAnchor editAs="oneCell">
    <xdr:from>
      <xdr:col>6</xdr:col>
      <xdr:colOff>406400</xdr:colOff>
      <xdr:row>56</xdr:row>
      <xdr:rowOff>188655</xdr:rowOff>
    </xdr:from>
    <xdr:to>
      <xdr:col>8</xdr:col>
      <xdr:colOff>415925</xdr:colOff>
      <xdr:row>68</xdr:row>
      <xdr:rowOff>96380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C2083F7-45F4-4DCC-9EE6-2527483EE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6075" y="11771055"/>
          <a:ext cx="1743075" cy="2327075"/>
        </a:xfrm>
        <a:prstGeom prst="rect">
          <a:avLst/>
        </a:prstGeom>
      </xdr:spPr>
    </xdr:pic>
    <xdr:clientData/>
  </xdr:twoCellAnchor>
  <xdr:twoCellAnchor editAs="oneCell">
    <xdr:from>
      <xdr:col>13</xdr:col>
      <xdr:colOff>600075</xdr:colOff>
      <xdr:row>199</xdr:row>
      <xdr:rowOff>123825</xdr:rowOff>
    </xdr:from>
    <xdr:to>
      <xdr:col>16</xdr:col>
      <xdr:colOff>459013</xdr:colOff>
      <xdr:row>205</xdr:row>
      <xdr:rowOff>105389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5E790E-241A-4B5E-ADC6-D18C53490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15900" y="41538525"/>
          <a:ext cx="1935388" cy="1238864"/>
        </a:xfrm>
        <a:prstGeom prst="rect">
          <a:avLst/>
        </a:prstGeom>
      </xdr:spPr>
    </xdr:pic>
    <xdr:clientData/>
  </xdr:twoCellAnchor>
  <xdr:twoCellAnchor editAs="oneCell">
    <xdr:from>
      <xdr:col>3</xdr:col>
      <xdr:colOff>68036</xdr:colOff>
      <xdr:row>151</xdr:row>
      <xdr:rowOff>208945</xdr:rowOff>
    </xdr:from>
    <xdr:to>
      <xdr:col>7</xdr:col>
      <xdr:colOff>37799</xdr:colOff>
      <xdr:row>163</xdr:row>
      <xdr:rowOff>183092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72EE3DC-DA27-4BF5-BF4D-8A593BD40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8836" y="29679295"/>
          <a:ext cx="3360663" cy="2485572"/>
        </a:xfrm>
        <a:prstGeom prst="rect">
          <a:avLst/>
        </a:prstGeom>
      </xdr:spPr>
    </xdr:pic>
    <xdr:clientData/>
  </xdr:twoCellAnchor>
  <xdr:twoCellAnchor editAs="oneCell">
    <xdr:from>
      <xdr:col>1</xdr:col>
      <xdr:colOff>30238</xdr:colOff>
      <xdr:row>171</xdr:row>
      <xdr:rowOff>37798</xdr:rowOff>
    </xdr:from>
    <xdr:to>
      <xdr:col>1</xdr:col>
      <xdr:colOff>783487</xdr:colOff>
      <xdr:row>174</xdr:row>
      <xdr:rowOff>153701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583DB8-8B30-4DD4-B3E3-3245EB656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488" y="34956448"/>
          <a:ext cx="756424" cy="744553"/>
        </a:xfrm>
        <a:prstGeom prst="rect">
          <a:avLst/>
        </a:prstGeom>
      </xdr:spPr>
    </xdr:pic>
    <xdr:clientData/>
  </xdr:twoCellAnchor>
  <xdr:twoCellAnchor editAs="oneCell">
    <xdr:from>
      <xdr:col>1</xdr:col>
      <xdr:colOff>15121</xdr:colOff>
      <xdr:row>135</xdr:row>
      <xdr:rowOff>22676</xdr:rowOff>
    </xdr:from>
    <xdr:to>
      <xdr:col>1</xdr:col>
      <xdr:colOff>771545</xdr:colOff>
      <xdr:row>138</xdr:row>
      <xdr:rowOff>141754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1CA8633-F9EF-429E-A4D7-D87C6FCBA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5371" y="27610251"/>
          <a:ext cx="759599" cy="744553"/>
        </a:xfrm>
        <a:prstGeom prst="rect">
          <a:avLst/>
        </a:prstGeom>
      </xdr:spPr>
    </xdr:pic>
    <xdr:clientData/>
  </xdr:twoCellAnchor>
  <xdr:twoCellAnchor editAs="oneCell">
    <xdr:from>
      <xdr:col>16</xdr:col>
      <xdr:colOff>857250</xdr:colOff>
      <xdr:row>202</xdr:row>
      <xdr:rowOff>95250</xdr:rowOff>
    </xdr:from>
    <xdr:to>
      <xdr:col>18</xdr:col>
      <xdr:colOff>124599</xdr:colOff>
      <xdr:row>205</xdr:row>
      <xdr:rowOff>207978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2E2C0F6-7ACC-41EB-A6FC-F65276CEC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9525" y="42138600"/>
          <a:ext cx="753249" cy="741378"/>
        </a:xfrm>
        <a:prstGeom prst="rect">
          <a:avLst/>
        </a:prstGeom>
      </xdr:spPr>
    </xdr:pic>
    <xdr:clientData/>
  </xdr:twoCellAnchor>
  <xdr:twoCellAnchor editAs="oneCell">
    <xdr:from>
      <xdr:col>11</xdr:col>
      <xdr:colOff>370414</xdr:colOff>
      <xdr:row>18</xdr:row>
      <xdr:rowOff>22677</xdr:rowOff>
    </xdr:from>
    <xdr:to>
      <xdr:col>12</xdr:col>
      <xdr:colOff>254144</xdr:colOff>
      <xdr:row>21</xdr:row>
      <xdr:rowOff>201228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F9685BA-E616-4B40-A6ED-D5B8A53CC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289" y="3416752"/>
          <a:ext cx="814005" cy="804026"/>
        </a:xfrm>
        <a:prstGeom prst="rect">
          <a:avLst/>
        </a:prstGeom>
      </xdr:spPr>
    </xdr:pic>
    <xdr:clientData/>
  </xdr:twoCellAnchor>
  <xdr:twoCellAnchor editAs="oneCell">
    <xdr:from>
      <xdr:col>0</xdr:col>
      <xdr:colOff>369700</xdr:colOff>
      <xdr:row>13</xdr:row>
      <xdr:rowOff>151341</xdr:rowOff>
    </xdr:from>
    <xdr:to>
      <xdr:col>1</xdr:col>
      <xdr:colOff>380847</xdr:colOff>
      <xdr:row>17</xdr:row>
      <xdr:rowOff>44451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6019445-9D07-489D-830D-6DF862DDB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700" y="2704041"/>
          <a:ext cx="744572" cy="73131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</xdr:colOff>
      <xdr:row>59</xdr:row>
      <xdr:rowOff>0</xdr:rowOff>
    </xdr:from>
    <xdr:to>
      <xdr:col>1</xdr:col>
      <xdr:colOff>772299</xdr:colOff>
      <xdr:row>62</xdr:row>
      <xdr:rowOff>115903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76DE771-F8CE-4602-B2C4-9EB18A172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9300" y="11906250"/>
          <a:ext cx="756424" cy="744553"/>
        </a:xfrm>
        <a:prstGeom prst="rect">
          <a:avLst/>
        </a:prstGeom>
      </xdr:spPr>
    </xdr:pic>
    <xdr:clientData/>
  </xdr:twoCellAnchor>
  <xdr:twoCellAnchor editAs="oneCell">
    <xdr:from>
      <xdr:col>16</xdr:col>
      <xdr:colOff>82667</xdr:colOff>
      <xdr:row>136</xdr:row>
      <xdr:rowOff>19050</xdr:rowOff>
    </xdr:from>
    <xdr:to>
      <xdr:col>22</xdr:col>
      <xdr:colOff>169723</xdr:colOff>
      <xdr:row>164</xdr:row>
      <xdr:rowOff>57150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476C905-A079-49DE-8066-CB09B6A88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4942" y="27927300"/>
          <a:ext cx="4173281" cy="5905500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390524</xdr:colOff>
      <xdr:row>68</xdr:row>
      <xdr:rowOff>111126</xdr:rowOff>
    </xdr:from>
    <xdr:to>
      <xdr:col>8</xdr:col>
      <xdr:colOff>417017</xdr:colOff>
      <xdr:row>73</xdr:row>
      <xdr:rowOff>124943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B360D39-6D2A-49BF-8B98-E0C95F87C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199" y="13579476"/>
          <a:ext cx="1760043" cy="1058392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323851</xdr:colOff>
      <xdr:row>78</xdr:row>
      <xdr:rowOff>38100</xdr:rowOff>
    </xdr:from>
    <xdr:to>
      <xdr:col>8</xdr:col>
      <xdr:colOff>406400</xdr:colOff>
      <xdr:row>83</xdr:row>
      <xdr:rowOff>55070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BFEC3393-BE16-4EE8-A5F5-8DA09F4507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61" t="1784" r="36061" b="-1784"/>
        <a:stretch/>
      </xdr:blipFill>
      <xdr:spPr>
        <a:xfrm>
          <a:off x="5343526" y="16230600"/>
          <a:ext cx="1816099" cy="1064720"/>
        </a:xfrm>
        <a:prstGeom prst="rect">
          <a:avLst/>
        </a:prstGeom>
      </xdr:spPr>
    </xdr:pic>
    <xdr:clientData/>
  </xdr:twoCellAnchor>
  <xdr:twoCellAnchor editAs="oneCell">
    <xdr:from>
      <xdr:col>1</xdr:col>
      <xdr:colOff>883424</xdr:colOff>
      <xdr:row>78</xdr:row>
      <xdr:rowOff>34925</xdr:rowOff>
    </xdr:from>
    <xdr:to>
      <xdr:col>6</xdr:col>
      <xdr:colOff>292270</xdr:colOff>
      <xdr:row>83</xdr:row>
      <xdr:rowOff>59382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DD8B1C1-D5BA-4C61-B851-7C19A9498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6849" y="16227425"/>
          <a:ext cx="3695096" cy="10722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333374</xdr:colOff>
      <xdr:row>195</xdr:row>
      <xdr:rowOff>142875</xdr:rowOff>
    </xdr:from>
    <xdr:to>
      <xdr:col>6</xdr:col>
      <xdr:colOff>304784</xdr:colOff>
      <xdr:row>198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5CC494-F148-4755-A162-9758B0618F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12" r="27746" b="42692"/>
        <a:stretch/>
      </xdr:blipFill>
      <xdr:spPr>
        <a:xfrm>
          <a:off x="4476749" y="40462200"/>
          <a:ext cx="847710" cy="66675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0</xdr:row>
      <xdr:rowOff>57150</xdr:rowOff>
    </xdr:from>
    <xdr:to>
      <xdr:col>2</xdr:col>
      <xdr:colOff>135162</xdr:colOff>
      <xdr:row>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C8A3C1-ED41-4DBE-BC7B-BD6450F2BB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351" t="12033" r="36412" b="35104"/>
        <a:stretch/>
      </xdr:blipFill>
      <xdr:spPr>
        <a:xfrm>
          <a:off x="6350" y="57150"/>
          <a:ext cx="1757587" cy="1016000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48</xdr:row>
      <xdr:rowOff>0</xdr:rowOff>
    </xdr:from>
    <xdr:to>
      <xdr:col>20</xdr:col>
      <xdr:colOff>637399</xdr:colOff>
      <xdr:row>53</xdr:row>
      <xdr:rowOff>117007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011268-19FB-4777-A370-9ABD6E4C1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02075" y="9696450"/>
          <a:ext cx="1221599" cy="1021882"/>
        </a:xfrm>
        <a:prstGeom prst="rect">
          <a:avLst/>
        </a:prstGeom>
      </xdr:spPr>
    </xdr:pic>
    <xdr:clientData/>
  </xdr:twoCellAnchor>
  <xdr:twoCellAnchor editAs="oneCell">
    <xdr:from>
      <xdr:col>1</xdr:col>
      <xdr:colOff>2951</xdr:colOff>
      <xdr:row>105</xdr:row>
      <xdr:rowOff>89051</xdr:rowOff>
    </xdr:from>
    <xdr:to>
      <xdr:col>2</xdr:col>
      <xdr:colOff>677181</xdr:colOff>
      <xdr:row>110</xdr:row>
      <xdr:rowOff>162259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961D91-5DF1-4456-B0DC-EE559A90A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376" y="21402826"/>
          <a:ext cx="1566405" cy="978083"/>
        </a:xfrm>
        <a:prstGeom prst="rect">
          <a:avLst/>
        </a:prstGeom>
      </xdr:spPr>
    </xdr:pic>
    <xdr:clientData/>
  </xdr:twoCellAnchor>
  <xdr:twoCellAnchor editAs="oneCell">
    <xdr:from>
      <xdr:col>2</xdr:col>
      <xdr:colOff>699257</xdr:colOff>
      <xdr:row>105</xdr:row>
      <xdr:rowOff>79526</xdr:rowOff>
    </xdr:from>
    <xdr:to>
      <xdr:col>4</xdr:col>
      <xdr:colOff>730395</xdr:colOff>
      <xdr:row>110</xdr:row>
      <xdr:rowOff>172148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CA1FE3B-5791-41DE-8B7E-E4D0BB0FD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4857" y="21399651"/>
          <a:ext cx="1590063" cy="994322"/>
        </a:xfrm>
        <a:prstGeom prst="rect">
          <a:avLst/>
        </a:prstGeom>
      </xdr:spPr>
    </xdr:pic>
    <xdr:clientData/>
  </xdr:twoCellAnchor>
  <xdr:twoCellAnchor editAs="oneCell">
    <xdr:from>
      <xdr:col>6</xdr:col>
      <xdr:colOff>344730</xdr:colOff>
      <xdr:row>105</xdr:row>
      <xdr:rowOff>73177</xdr:rowOff>
    </xdr:from>
    <xdr:to>
      <xdr:col>8</xdr:col>
      <xdr:colOff>115209</xdr:colOff>
      <xdr:row>110</xdr:row>
      <xdr:rowOff>199602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AD54AC2-10F7-4D25-ACF2-88337FF4AA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56" r="12233" b="1186"/>
        <a:stretch/>
      </xdr:blipFill>
      <xdr:spPr>
        <a:xfrm>
          <a:off x="5364405" y="21599677"/>
          <a:ext cx="1504029" cy="1059875"/>
        </a:xfrm>
        <a:prstGeom prst="rect">
          <a:avLst/>
        </a:prstGeom>
      </xdr:spPr>
    </xdr:pic>
    <xdr:clientData/>
  </xdr:twoCellAnchor>
  <xdr:twoCellAnchor editAs="oneCell">
    <xdr:from>
      <xdr:col>4</xdr:col>
      <xdr:colOff>759682</xdr:colOff>
      <xdr:row>105</xdr:row>
      <xdr:rowOff>76351</xdr:rowOff>
    </xdr:from>
    <xdr:to>
      <xdr:col>6</xdr:col>
      <xdr:colOff>313766</xdr:colOff>
      <xdr:row>110</xdr:row>
      <xdr:rowOff>190500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AB6C8B7-8972-46AA-8BFD-0E8F861B9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1032" y="21602851"/>
          <a:ext cx="1392409" cy="1047599"/>
        </a:xfrm>
        <a:prstGeom prst="rect">
          <a:avLst/>
        </a:prstGeom>
      </xdr:spPr>
    </xdr:pic>
    <xdr:clientData/>
  </xdr:twoCellAnchor>
  <xdr:twoCellAnchor editAs="oneCell">
    <xdr:from>
      <xdr:col>21</xdr:col>
      <xdr:colOff>154044</xdr:colOff>
      <xdr:row>128</xdr:row>
      <xdr:rowOff>0</xdr:rowOff>
    </xdr:from>
    <xdr:to>
      <xdr:col>23</xdr:col>
      <xdr:colOff>455132</xdr:colOff>
      <xdr:row>139</xdr:row>
      <xdr:rowOff>92345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DD73C74-CFB3-4AA6-A4AA-74DFD6A2D9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4758"/>
        <a:stretch/>
      </xdr:blipFill>
      <xdr:spPr>
        <a:xfrm>
          <a:off x="18022944" y="26231850"/>
          <a:ext cx="1520288" cy="2083070"/>
        </a:xfrm>
        <a:prstGeom prst="rect">
          <a:avLst/>
        </a:prstGeom>
      </xdr:spPr>
    </xdr:pic>
    <xdr:clientData/>
  </xdr:twoCellAnchor>
  <xdr:twoCellAnchor editAs="oneCell">
    <xdr:from>
      <xdr:col>6</xdr:col>
      <xdr:colOff>17386</xdr:colOff>
      <xdr:row>135</xdr:row>
      <xdr:rowOff>4164</xdr:rowOff>
    </xdr:from>
    <xdr:to>
      <xdr:col>8</xdr:col>
      <xdr:colOff>153911</xdr:colOff>
      <xdr:row>145</xdr:row>
      <xdr:rowOff>56394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80C89A7-5BF6-4543-ACFA-F446DC740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37061" y="27706039"/>
          <a:ext cx="1870075" cy="1858805"/>
        </a:xfrm>
        <a:prstGeom prst="rect">
          <a:avLst/>
        </a:prstGeom>
      </xdr:spPr>
    </xdr:pic>
    <xdr:clientData/>
  </xdr:twoCellAnchor>
  <xdr:twoCellAnchor editAs="oneCell">
    <xdr:from>
      <xdr:col>12</xdr:col>
      <xdr:colOff>2520950</xdr:colOff>
      <xdr:row>11</xdr:row>
      <xdr:rowOff>85725</xdr:rowOff>
    </xdr:from>
    <xdr:to>
      <xdr:col>13</xdr:col>
      <xdr:colOff>47094</xdr:colOff>
      <xdr:row>12</xdr:row>
      <xdr:rowOff>161225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3B911D7-52D0-4D8A-843B-F085FEF38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06275" y="2216150"/>
          <a:ext cx="259819" cy="262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105550</xdr:colOff>
      <xdr:row>11</xdr:row>
      <xdr:rowOff>16482</xdr:rowOff>
    </xdr:from>
    <xdr:to>
      <xdr:col>11</xdr:col>
      <xdr:colOff>495300</xdr:colOff>
      <xdr:row>13</xdr:row>
      <xdr:rowOff>44538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410AE94-0AE7-4286-B824-F9DDCAEF3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1075" y="2150082"/>
          <a:ext cx="392925" cy="393181"/>
        </a:xfrm>
        <a:prstGeom prst="rect">
          <a:avLst/>
        </a:prstGeom>
      </xdr:spPr>
    </xdr:pic>
    <xdr:clientData/>
  </xdr:twoCellAnchor>
  <xdr:twoCellAnchor editAs="oneCell">
    <xdr:from>
      <xdr:col>11</xdr:col>
      <xdr:colOff>677825</xdr:colOff>
      <xdr:row>2</xdr:row>
      <xdr:rowOff>182525</xdr:rowOff>
    </xdr:from>
    <xdr:to>
      <xdr:col>11</xdr:col>
      <xdr:colOff>922258</xdr:colOff>
      <xdr:row>4</xdr:row>
      <xdr:rowOff>77050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7BF48E7-F985-4690-89B6-A40270501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3350" y="598450"/>
          <a:ext cx="250783" cy="259650"/>
        </a:xfrm>
        <a:prstGeom prst="rect">
          <a:avLst/>
        </a:prstGeom>
      </xdr:spPr>
    </xdr:pic>
    <xdr:clientData/>
  </xdr:twoCellAnchor>
  <xdr:twoCellAnchor editAs="oneCell">
    <xdr:from>
      <xdr:col>12</xdr:col>
      <xdr:colOff>227750</xdr:colOff>
      <xdr:row>3</xdr:row>
      <xdr:rowOff>37250</xdr:rowOff>
    </xdr:from>
    <xdr:to>
      <xdr:col>12</xdr:col>
      <xdr:colOff>484225</xdr:colOff>
      <xdr:row>4</xdr:row>
      <xdr:rowOff>125450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8552394-44BF-4F16-9FB5-42B2BADFC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09900" y="665900"/>
          <a:ext cx="259650" cy="266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1019100</xdr:colOff>
      <xdr:row>11</xdr:row>
      <xdr:rowOff>117400</xdr:rowOff>
    </xdr:from>
    <xdr:to>
      <xdr:col>12</xdr:col>
      <xdr:colOff>1278750</xdr:colOff>
      <xdr:row>13</xdr:row>
      <xdr:rowOff>8750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B7CB5FC-23C9-4C8D-BF94-B4644D238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04425" y="2251000"/>
          <a:ext cx="256475" cy="256475"/>
        </a:xfrm>
        <a:prstGeom prst="rect">
          <a:avLst/>
        </a:prstGeom>
      </xdr:spPr>
    </xdr:pic>
    <xdr:clientData/>
  </xdr:twoCellAnchor>
  <xdr:twoCellAnchor editAs="oneCell">
    <xdr:from>
      <xdr:col>12</xdr:col>
      <xdr:colOff>140399</xdr:colOff>
      <xdr:row>7</xdr:row>
      <xdr:rowOff>104775</xdr:rowOff>
    </xdr:from>
    <xdr:to>
      <xdr:col>12</xdr:col>
      <xdr:colOff>892874</xdr:colOff>
      <xdr:row>11</xdr:row>
      <xdr:rowOff>133350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03C1E15-0FB2-4F6A-8C77-D8530C8B6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5724" y="1397000"/>
          <a:ext cx="74930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9526</xdr:colOff>
      <xdr:row>94</xdr:row>
      <xdr:rowOff>17425</xdr:rowOff>
    </xdr:from>
    <xdr:to>
      <xdr:col>1</xdr:col>
      <xdr:colOff>685800</xdr:colOff>
      <xdr:row>97</xdr:row>
      <xdr:rowOff>73025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87F9AA3-DB99-4C3A-BA49-B7D007EB9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51" y="19143625"/>
          <a:ext cx="676274" cy="684250"/>
        </a:xfrm>
        <a:prstGeom prst="rect">
          <a:avLst/>
        </a:prstGeom>
      </xdr:spPr>
    </xdr:pic>
    <xdr:clientData/>
  </xdr:twoCellAnchor>
  <xdr:twoCellAnchor editAs="oneCell">
    <xdr:from>
      <xdr:col>2</xdr:col>
      <xdr:colOff>48397</xdr:colOff>
      <xdr:row>68</xdr:row>
      <xdr:rowOff>126999</xdr:rowOff>
    </xdr:from>
    <xdr:to>
      <xdr:col>4</xdr:col>
      <xdr:colOff>314325</xdr:colOff>
      <xdr:row>73</xdr:row>
      <xdr:rowOff>86882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6AE6808-A21C-48B2-8DBA-CE89B00807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762"/>
        <a:stretch/>
      </xdr:blipFill>
      <xdr:spPr>
        <a:xfrm>
          <a:off x="1677172" y="13919199"/>
          <a:ext cx="1818503" cy="1001283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68</xdr:row>
      <xdr:rowOff>111125</xdr:rowOff>
    </xdr:from>
    <xdr:to>
      <xdr:col>6</xdr:col>
      <xdr:colOff>370742</xdr:colOff>
      <xdr:row>73</xdr:row>
      <xdr:rowOff>85725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75D4970-A9D0-4A47-9ABC-4F1DAB855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13903325"/>
          <a:ext cx="1866167" cy="1022350"/>
        </a:xfrm>
        <a:prstGeom prst="rect">
          <a:avLst/>
        </a:prstGeom>
      </xdr:spPr>
    </xdr:pic>
    <xdr:clientData/>
  </xdr:twoCellAnchor>
  <xdr:twoCellAnchor editAs="oneCell">
    <xdr:from>
      <xdr:col>15</xdr:col>
      <xdr:colOff>524708</xdr:colOff>
      <xdr:row>167</xdr:row>
      <xdr:rowOff>0</xdr:rowOff>
    </xdr:from>
    <xdr:to>
      <xdr:col>18</xdr:col>
      <xdr:colOff>397204</xdr:colOff>
      <xdr:row>174</xdr:row>
      <xdr:rowOff>130250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6E661A0-51D7-4E25-B6AA-A40CE5468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83558" y="36163250"/>
          <a:ext cx="2091821" cy="1600275"/>
        </a:xfrm>
        <a:prstGeom prst="rect">
          <a:avLst/>
        </a:prstGeom>
      </xdr:spPr>
    </xdr:pic>
    <xdr:clientData/>
  </xdr:twoCellAnchor>
  <xdr:twoCellAnchor editAs="oneCell">
    <xdr:from>
      <xdr:col>18</xdr:col>
      <xdr:colOff>305709</xdr:colOff>
      <xdr:row>167</xdr:row>
      <xdr:rowOff>0</xdr:rowOff>
    </xdr:from>
    <xdr:to>
      <xdr:col>21</xdr:col>
      <xdr:colOff>203007</xdr:colOff>
      <xdr:row>174</xdr:row>
      <xdr:rowOff>152400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5E76126-AC87-4777-85E3-B72B5D4D3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83884" y="36347400"/>
          <a:ext cx="1884848" cy="1619250"/>
        </a:xfrm>
        <a:prstGeom prst="rect">
          <a:avLst/>
        </a:prstGeom>
      </xdr:spPr>
    </xdr:pic>
    <xdr:clientData/>
  </xdr:twoCellAnchor>
  <xdr:twoCellAnchor editAs="oneCell">
    <xdr:from>
      <xdr:col>15</xdr:col>
      <xdr:colOff>555321</xdr:colOff>
      <xdr:row>167</xdr:row>
      <xdr:rowOff>0</xdr:rowOff>
    </xdr:from>
    <xdr:to>
      <xdr:col>18</xdr:col>
      <xdr:colOff>571197</xdr:colOff>
      <xdr:row>174</xdr:row>
      <xdr:rowOff>135427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1DE3DFF-899F-46C1-88AE-B98912F236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5972"/>
        <a:stretch/>
      </xdr:blipFill>
      <xdr:spPr>
        <a:xfrm>
          <a:off x="14214171" y="35042475"/>
          <a:ext cx="2235201" cy="1599102"/>
        </a:xfrm>
        <a:prstGeom prst="rect">
          <a:avLst/>
        </a:prstGeom>
      </xdr:spPr>
    </xdr:pic>
    <xdr:clientData/>
  </xdr:twoCellAnchor>
  <xdr:twoCellAnchor editAs="oneCell">
    <xdr:from>
      <xdr:col>18</xdr:col>
      <xdr:colOff>600985</xdr:colOff>
      <xdr:row>167</xdr:row>
      <xdr:rowOff>0</xdr:rowOff>
    </xdr:from>
    <xdr:to>
      <xdr:col>21</xdr:col>
      <xdr:colOff>503918</xdr:colOff>
      <xdr:row>174</xdr:row>
      <xdr:rowOff>1825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13EFF08-150A-48EB-960A-D96A5C01B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9160" y="35042475"/>
          <a:ext cx="1896833" cy="1465500"/>
        </a:xfrm>
        <a:prstGeom prst="rect">
          <a:avLst/>
        </a:prstGeom>
      </xdr:spPr>
    </xdr:pic>
    <xdr:clientData/>
  </xdr:twoCellAnchor>
  <xdr:twoCellAnchor editAs="oneCell">
    <xdr:from>
      <xdr:col>1</xdr:col>
      <xdr:colOff>2267</xdr:colOff>
      <xdr:row>151</xdr:row>
      <xdr:rowOff>106590</xdr:rowOff>
    </xdr:from>
    <xdr:to>
      <xdr:col>3</xdr:col>
      <xdr:colOff>8315</xdr:colOff>
      <xdr:row>164</xdr:row>
      <xdr:rowOff>87048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EAB8D46-5DDE-4E26-B908-D15E35EB1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692" y="31158090"/>
          <a:ext cx="1863423" cy="2704608"/>
        </a:xfrm>
        <a:prstGeom prst="rect">
          <a:avLst/>
        </a:prstGeom>
      </xdr:spPr>
    </xdr:pic>
    <xdr:clientData/>
  </xdr:twoCellAnchor>
  <xdr:twoCellAnchor editAs="oneCell">
    <xdr:from>
      <xdr:col>6</xdr:col>
      <xdr:colOff>396875</xdr:colOff>
      <xdr:row>55</xdr:row>
      <xdr:rowOff>112455</xdr:rowOff>
    </xdr:from>
    <xdr:to>
      <xdr:col>8</xdr:col>
      <xdr:colOff>406400</xdr:colOff>
      <xdr:row>68</xdr:row>
      <xdr:rowOff>83680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5302E6B-8C10-4814-B730-986FCE597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6550" y="11275755"/>
          <a:ext cx="1746250" cy="2603300"/>
        </a:xfrm>
        <a:prstGeom prst="rect">
          <a:avLst/>
        </a:prstGeom>
      </xdr:spPr>
    </xdr:pic>
    <xdr:clientData/>
  </xdr:twoCellAnchor>
  <xdr:twoCellAnchor editAs="oneCell">
    <xdr:from>
      <xdr:col>13</xdr:col>
      <xdr:colOff>600075</xdr:colOff>
      <xdr:row>167</xdr:row>
      <xdr:rowOff>0</xdr:rowOff>
    </xdr:from>
    <xdr:to>
      <xdr:col>16</xdr:col>
      <xdr:colOff>459013</xdr:colOff>
      <xdr:row>173</xdr:row>
      <xdr:rowOff>181589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9D8CDA2-812C-4316-B907-3B6B03A67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12725" y="41021000"/>
          <a:ext cx="1938563" cy="1242039"/>
        </a:xfrm>
        <a:prstGeom prst="rect">
          <a:avLst/>
        </a:prstGeom>
      </xdr:spPr>
    </xdr:pic>
    <xdr:clientData/>
  </xdr:twoCellAnchor>
  <xdr:twoCellAnchor editAs="oneCell">
    <xdr:from>
      <xdr:col>3</xdr:col>
      <xdr:colOff>68036</xdr:colOff>
      <xdr:row>151</xdr:row>
      <xdr:rowOff>85120</xdr:rowOff>
    </xdr:from>
    <xdr:to>
      <xdr:col>7</xdr:col>
      <xdr:colOff>37799</xdr:colOff>
      <xdr:row>164</xdr:row>
      <xdr:rowOff>73025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52C2B49-54E8-4C61-BDC3-505A782C4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8836" y="31136620"/>
          <a:ext cx="3360663" cy="2712055"/>
        </a:xfrm>
        <a:prstGeom prst="rect">
          <a:avLst/>
        </a:prstGeom>
      </xdr:spPr>
    </xdr:pic>
    <xdr:clientData/>
  </xdr:twoCellAnchor>
  <xdr:twoCellAnchor editAs="oneCell">
    <xdr:from>
      <xdr:col>14</xdr:col>
      <xdr:colOff>627138</xdr:colOff>
      <xdr:row>164</xdr:row>
      <xdr:rowOff>152400</xdr:rowOff>
    </xdr:from>
    <xdr:to>
      <xdr:col>15</xdr:col>
      <xdr:colOff>650137</xdr:colOff>
      <xdr:row>168</xdr:row>
      <xdr:rowOff>173053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D6B9DF6-D2A4-40B5-80DE-822151E08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2563" y="33928050"/>
          <a:ext cx="756424" cy="858853"/>
        </a:xfrm>
        <a:prstGeom prst="rect">
          <a:avLst/>
        </a:prstGeom>
      </xdr:spPr>
    </xdr:pic>
    <xdr:clientData/>
  </xdr:twoCellAnchor>
  <xdr:twoCellAnchor editAs="oneCell">
    <xdr:from>
      <xdr:col>1</xdr:col>
      <xdr:colOff>40521</xdr:colOff>
      <xdr:row>135</xdr:row>
      <xdr:rowOff>29027</xdr:rowOff>
    </xdr:from>
    <xdr:to>
      <xdr:col>1</xdr:col>
      <xdr:colOff>800120</xdr:colOff>
      <xdr:row>138</xdr:row>
      <xdr:rowOff>139701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71663E1-53E7-4DE2-9D72-C23281DDC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946" y="27727727"/>
          <a:ext cx="759599" cy="739324"/>
        </a:xfrm>
        <a:prstGeom prst="rect">
          <a:avLst/>
        </a:prstGeom>
      </xdr:spPr>
    </xdr:pic>
    <xdr:clientData/>
  </xdr:twoCellAnchor>
  <xdr:twoCellAnchor editAs="oneCell">
    <xdr:from>
      <xdr:col>16</xdr:col>
      <xdr:colOff>857250</xdr:colOff>
      <xdr:row>167</xdr:row>
      <xdr:rowOff>0</xdr:rowOff>
    </xdr:from>
    <xdr:to>
      <xdr:col>18</xdr:col>
      <xdr:colOff>121424</xdr:colOff>
      <xdr:row>171</xdr:row>
      <xdr:rowOff>17478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82E707D-88DA-499A-8740-E5D952B44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9525" y="41624250"/>
          <a:ext cx="753249" cy="741378"/>
        </a:xfrm>
        <a:prstGeom prst="rect">
          <a:avLst/>
        </a:prstGeom>
      </xdr:spPr>
    </xdr:pic>
    <xdr:clientData/>
  </xdr:twoCellAnchor>
  <xdr:twoCellAnchor editAs="oneCell">
    <xdr:from>
      <xdr:col>11</xdr:col>
      <xdr:colOff>370414</xdr:colOff>
      <xdr:row>18</xdr:row>
      <xdr:rowOff>22677</xdr:rowOff>
    </xdr:from>
    <xdr:to>
      <xdr:col>12</xdr:col>
      <xdr:colOff>257319</xdr:colOff>
      <xdr:row>22</xdr:row>
      <xdr:rowOff>102803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E32E1ED-8685-4123-B1CF-77BEB67AC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289" y="3416752"/>
          <a:ext cx="814005" cy="804026"/>
        </a:xfrm>
        <a:prstGeom prst="rect">
          <a:avLst/>
        </a:prstGeom>
      </xdr:spPr>
    </xdr:pic>
    <xdr:clientData/>
  </xdr:twoCellAnchor>
  <xdr:twoCellAnchor editAs="oneCell">
    <xdr:from>
      <xdr:col>0</xdr:col>
      <xdr:colOff>369700</xdr:colOff>
      <xdr:row>13</xdr:row>
      <xdr:rowOff>78315</xdr:rowOff>
    </xdr:from>
    <xdr:to>
      <xdr:col>1</xdr:col>
      <xdr:colOff>380847</xdr:colOff>
      <xdr:row>16</xdr:row>
      <xdr:rowOff>171450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A403044-5999-410F-A475-323D5F0CD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700" y="2631015"/>
          <a:ext cx="744572" cy="72178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59</xdr:row>
      <xdr:rowOff>19051</xdr:rowOff>
    </xdr:from>
    <xdr:to>
      <xdr:col>1</xdr:col>
      <xdr:colOff>781824</xdr:colOff>
      <xdr:row>62</xdr:row>
      <xdr:rowOff>133351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8BE77ED-2B60-4CE8-9168-FBE6D367E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11925301"/>
          <a:ext cx="753249" cy="742950"/>
        </a:xfrm>
        <a:prstGeom prst="rect">
          <a:avLst/>
        </a:prstGeom>
      </xdr:spPr>
    </xdr:pic>
    <xdr:clientData/>
  </xdr:twoCellAnchor>
  <xdr:twoCellAnchor editAs="oneCell">
    <xdr:from>
      <xdr:col>16</xdr:col>
      <xdr:colOff>152517</xdr:colOff>
      <xdr:row>133</xdr:row>
      <xdr:rowOff>161925</xdr:rowOff>
    </xdr:from>
    <xdr:to>
      <xdr:col>22</xdr:col>
      <xdr:colOff>239573</xdr:colOff>
      <xdr:row>166</xdr:row>
      <xdr:rowOff>63500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F0E8E29-38EB-4100-9FEB-AAA73BE7C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44792" y="27441525"/>
          <a:ext cx="4170106" cy="6819900"/>
        </a:xfrm>
        <a:prstGeom prst="rect">
          <a:avLst/>
        </a:prstGeom>
      </xdr:spPr>
    </xdr:pic>
    <xdr:clientData/>
  </xdr:twoCellAnchor>
  <xdr:twoCellAnchor editAs="oneCell">
    <xdr:from>
      <xdr:col>6</xdr:col>
      <xdr:colOff>393699</xdr:colOff>
      <xdr:row>68</xdr:row>
      <xdr:rowOff>111127</xdr:rowOff>
    </xdr:from>
    <xdr:to>
      <xdr:col>8</xdr:col>
      <xdr:colOff>417017</xdr:colOff>
      <xdr:row>73</xdr:row>
      <xdr:rowOff>88413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2DA982E-FDD0-40A9-A73A-65711CF53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3374" y="13903327"/>
          <a:ext cx="1756868" cy="1025036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323851</xdr:colOff>
      <xdr:row>78</xdr:row>
      <xdr:rowOff>38100</xdr:rowOff>
    </xdr:from>
    <xdr:to>
      <xdr:col>8</xdr:col>
      <xdr:colOff>409575</xdr:colOff>
      <xdr:row>84</xdr:row>
      <xdr:rowOff>16970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4D37C28-9C58-43B7-ABD7-46A0450FC6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61" t="1784" r="36061" b="-1784"/>
        <a:stretch/>
      </xdr:blipFill>
      <xdr:spPr>
        <a:xfrm>
          <a:off x="5343526" y="15925800"/>
          <a:ext cx="1816099" cy="1064720"/>
        </a:xfrm>
        <a:prstGeom prst="rect">
          <a:avLst/>
        </a:prstGeom>
      </xdr:spPr>
    </xdr:pic>
    <xdr:clientData/>
  </xdr:twoCellAnchor>
  <xdr:twoCellAnchor editAs="oneCell">
    <xdr:from>
      <xdr:col>1</xdr:col>
      <xdr:colOff>886599</xdr:colOff>
      <xdr:row>78</xdr:row>
      <xdr:rowOff>34925</xdr:rowOff>
    </xdr:from>
    <xdr:to>
      <xdr:col>6</xdr:col>
      <xdr:colOff>292270</xdr:colOff>
      <xdr:row>84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BBE3A3D-9CA1-4F08-B14C-C52855F7F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0024" y="16132175"/>
          <a:ext cx="3691921" cy="12223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323849</xdr:colOff>
      <xdr:row>235</xdr:row>
      <xdr:rowOff>142875</xdr:rowOff>
    </xdr:from>
    <xdr:to>
      <xdr:col>6</xdr:col>
      <xdr:colOff>295259</xdr:colOff>
      <xdr:row>239</xdr:row>
      <xdr:rowOff>104236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E134CF-B198-47B3-B84B-5B3D0CB8A8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12" r="27746" b="42692"/>
        <a:stretch/>
      </xdr:blipFill>
      <xdr:spPr>
        <a:xfrm>
          <a:off x="4467224" y="49260125"/>
          <a:ext cx="847710" cy="688436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0</xdr:row>
      <xdr:rowOff>53982</xdr:rowOff>
    </xdr:from>
    <xdr:to>
      <xdr:col>2</xdr:col>
      <xdr:colOff>131987</xdr:colOff>
      <xdr:row>5</xdr:row>
      <xdr:rowOff>44450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CF82DA-7237-4C2D-9DFC-0A1DF50F1F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351" t="12033" r="36412" b="35104"/>
        <a:stretch/>
      </xdr:blipFill>
      <xdr:spPr>
        <a:xfrm>
          <a:off x="6350" y="53982"/>
          <a:ext cx="1754412" cy="1041393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48</xdr:row>
      <xdr:rowOff>0</xdr:rowOff>
    </xdr:from>
    <xdr:to>
      <xdr:col>20</xdr:col>
      <xdr:colOff>637399</xdr:colOff>
      <xdr:row>53</xdr:row>
      <xdr:rowOff>113832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D634D02-D50B-4FF5-A0A4-17E72A8D5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02075" y="9906000"/>
          <a:ext cx="1218424" cy="1018707"/>
        </a:xfrm>
        <a:prstGeom prst="rect">
          <a:avLst/>
        </a:prstGeom>
      </xdr:spPr>
    </xdr:pic>
    <xdr:clientData/>
  </xdr:twoCellAnchor>
  <xdr:twoCellAnchor editAs="oneCell">
    <xdr:from>
      <xdr:col>1</xdr:col>
      <xdr:colOff>2951</xdr:colOff>
      <xdr:row>102</xdr:row>
      <xdr:rowOff>89051</xdr:rowOff>
    </xdr:from>
    <xdr:to>
      <xdr:col>2</xdr:col>
      <xdr:colOff>677181</xdr:colOff>
      <xdr:row>107</xdr:row>
      <xdr:rowOff>159084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72176F5-8146-4D3F-AA31-32FBEE597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376" y="21612376"/>
          <a:ext cx="1569580" cy="978083"/>
        </a:xfrm>
        <a:prstGeom prst="rect">
          <a:avLst/>
        </a:prstGeom>
      </xdr:spPr>
    </xdr:pic>
    <xdr:clientData/>
  </xdr:twoCellAnchor>
  <xdr:twoCellAnchor editAs="oneCell">
    <xdr:from>
      <xdr:col>2</xdr:col>
      <xdr:colOff>699257</xdr:colOff>
      <xdr:row>102</xdr:row>
      <xdr:rowOff>79526</xdr:rowOff>
    </xdr:from>
    <xdr:to>
      <xdr:col>4</xdr:col>
      <xdr:colOff>730395</xdr:colOff>
      <xdr:row>107</xdr:row>
      <xdr:rowOff>168973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B0979A-82C8-4DF8-B655-D70F7A4A7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4857" y="21609201"/>
          <a:ext cx="1586888" cy="991147"/>
        </a:xfrm>
        <a:prstGeom prst="rect">
          <a:avLst/>
        </a:prstGeom>
      </xdr:spPr>
    </xdr:pic>
    <xdr:clientData/>
  </xdr:twoCellAnchor>
  <xdr:twoCellAnchor editAs="oneCell">
    <xdr:from>
      <xdr:col>6</xdr:col>
      <xdr:colOff>382830</xdr:colOff>
      <xdr:row>102</xdr:row>
      <xdr:rowOff>85877</xdr:rowOff>
    </xdr:from>
    <xdr:to>
      <xdr:col>8</xdr:col>
      <xdr:colOff>150134</xdr:colOff>
      <xdr:row>108</xdr:row>
      <xdr:rowOff>2752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AEBA791-FAEC-41F1-8834-09DC593858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56" r="12233" b="1186"/>
        <a:stretch/>
      </xdr:blipFill>
      <xdr:spPr>
        <a:xfrm>
          <a:off x="5402505" y="21609202"/>
          <a:ext cx="1500854" cy="1005900"/>
        </a:xfrm>
        <a:prstGeom prst="rect">
          <a:avLst/>
        </a:prstGeom>
      </xdr:spPr>
    </xdr:pic>
    <xdr:clientData/>
  </xdr:twoCellAnchor>
  <xdr:twoCellAnchor editAs="oneCell">
    <xdr:from>
      <xdr:col>4</xdr:col>
      <xdr:colOff>772382</xdr:colOff>
      <xdr:row>102</xdr:row>
      <xdr:rowOff>82701</xdr:rowOff>
    </xdr:from>
    <xdr:to>
      <xdr:col>6</xdr:col>
      <xdr:colOff>340028</xdr:colOff>
      <xdr:row>108</xdr:row>
      <xdr:rowOff>3067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5E65217-B69C-4A2B-BD11-C122E8908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50557" y="21612376"/>
          <a:ext cx="1409146" cy="1003041"/>
        </a:xfrm>
        <a:prstGeom prst="rect">
          <a:avLst/>
        </a:prstGeom>
      </xdr:spPr>
    </xdr:pic>
    <xdr:clientData/>
  </xdr:twoCellAnchor>
  <xdr:twoCellAnchor editAs="oneCell">
    <xdr:from>
      <xdr:col>21</xdr:col>
      <xdr:colOff>154044</xdr:colOff>
      <xdr:row>127</xdr:row>
      <xdr:rowOff>0</xdr:rowOff>
    </xdr:from>
    <xdr:to>
      <xdr:col>23</xdr:col>
      <xdr:colOff>455132</xdr:colOff>
      <xdr:row>138</xdr:row>
      <xdr:rowOff>95520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C67366-D601-42BE-9473-3AF82D5560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4758"/>
        <a:stretch/>
      </xdr:blipFill>
      <xdr:spPr>
        <a:xfrm>
          <a:off x="18022944" y="26231850"/>
          <a:ext cx="1520288" cy="2086245"/>
        </a:xfrm>
        <a:prstGeom prst="rect">
          <a:avLst/>
        </a:prstGeom>
      </xdr:spPr>
    </xdr:pic>
    <xdr:clientData/>
  </xdr:twoCellAnchor>
  <xdr:twoCellAnchor editAs="oneCell">
    <xdr:from>
      <xdr:col>6</xdr:col>
      <xdr:colOff>17386</xdr:colOff>
      <xdr:row>134</xdr:row>
      <xdr:rowOff>4164</xdr:rowOff>
    </xdr:from>
    <xdr:to>
      <xdr:col>8</xdr:col>
      <xdr:colOff>153911</xdr:colOff>
      <xdr:row>144</xdr:row>
      <xdr:rowOff>56394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3433E48-6EC6-4CF8-AC67-B1E84618D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37061" y="27706039"/>
          <a:ext cx="1870075" cy="1858805"/>
        </a:xfrm>
        <a:prstGeom prst="rect">
          <a:avLst/>
        </a:prstGeom>
      </xdr:spPr>
    </xdr:pic>
    <xdr:clientData/>
  </xdr:twoCellAnchor>
  <xdr:twoCellAnchor editAs="oneCell">
    <xdr:from>
      <xdr:col>12</xdr:col>
      <xdr:colOff>2520950</xdr:colOff>
      <xdr:row>11</xdr:row>
      <xdr:rowOff>85725</xdr:rowOff>
    </xdr:from>
    <xdr:to>
      <xdr:col>13</xdr:col>
      <xdr:colOff>47094</xdr:colOff>
      <xdr:row>12</xdr:row>
      <xdr:rowOff>164400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F96AB88-398A-4BF0-94CE-2EE68B896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06275" y="2216150"/>
          <a:ext cx="256644" cy="262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105550</xdr:colOff>
      <xdr:row>11</xdr:row>
      <xdr:rowOff>16482</xdr:rowOff>
    </xdr:from>
    <xdr:to>
      <xdr:col>11</xdr:col>
      <xdr:colOff>495300</xdr:colOff>
      <xdr:row>13</xdr:row>
      <xdr:rowOff>44538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A3DEB2E-482F-470D-9D1D-99C88EFA2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1075" y="2150082"/>
          <a:ext cx="392925" cy="390006"/>
        </a:xfrm>
        <a:prstGeom prst="rect">
          <a:avLst/>
        </a:prstGeom>
      </xdr:spPr>
    </xdr:pic>
    <xdr:clientData/>
  </xdr:twoCellAnchor>
  <xdr:twoCellAnchor editAs="oneCell">
    <xdr:from>
      <xdr:col>11</xdr:col>
      <xdr:colOff>677825</xdr:colOff>
      <xdr:row>2</xdr:row>
      <xdr:rowOff>182525</xdr:rowOff>
    </xdr:from>
    <xdr:to>
      <xdr:col>11</xdr:col>
      <xdr:colOff>922258</xdr:colOff>
      <xdr:row>4</xdr:row>
      <xdr:rowOff>77050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213844-CA9F-4615-9212-0FEBB207D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3350" y="598450"/>
          <a:ext cx="247608" cy="259650"/>
        </a:xfrm>
        <a:prstGeom prst="rect">
          <a:avLst/>
        </a:prstGeom>
      </xdr:spPr>
    </xdr:pic>
    <xdr:clientData/>
  </xdr:twoCellAnchor>
  <xdr:twoCellAnchor editAs="oneCell">
    <xdr:from>
      <xdr:col>12</xdr:col>
      <xdr:colOff>227750</xdr:colOff>
      <xdr:row>3</xdr:row>
      <xdr:rowOff>37250</xdr:rowOff>
    </xdr:from>
    <xdr:to>
      <xdr:col>12</xdr:col>
      <xdr:colOff>484225</xdr:colOff>
      <xdr:row>4</xdr:row>
      <xdr:rowOff>122275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EED20B3-BF93-4C1C-8FDB-00A09263E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09900" y="665900"/>
          <a:ext cx="256475" cy="266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1019100</xdr:colOff>
      <xdr:row>11</xdr:row>
      <xdr:rowOff>117400</xdr:rowOff>
    </xdr:from>
    <xdr:to>
      <xdr:col>12</xdr:col>
      <xdr:colOff>1278750</xdr:colOff>
      <xdr:row>13</xdr:row>
      <xdr:rowOff>8750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9D7FE2D-C5ED-40F7-BB17-5621A927E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04425" y="2251000"/>
          <a:ext cx="256475" cy="2533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140399</xdr:colOff>
      <xdr:row>7</xdr:row>
      <xdr:rowOff>104775</xdr:rowOff>
    </xdr:from>
    <xdr:to>
      <xdr:col>12</xdr:col>
      <xdr:colOff>892874</xdr:colOff>
      <xdr:row>11</xdr:row>
      <xdr:rowOff>133350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66F32BC-EE7B-4236-B0C9-7B32847FB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5724" y="1397000"/>
          <a:ext cx="74930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93</xdr:row>
      <xdr:rowOff>68225</xdr:rowOff>
    </xdr:from>
    <xdr:to>
      <xdr:col>1</xdr:col>
      <xdr:colOff>759901</xdr:colOff>
      <xdr:row>97</xdr:row>
      <xdr:rowOff>7538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4893141-CA06-4B01-B1C9-3FFD5335B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775" y="19518275"/>
          <a:ext cx="753551" cy="780688"/>
        </a:xfrm>
        <a:prstGeom prst="rect">
          <a:avLst/>
        </a:prstGeom>
      </xdr:spPr>
    </xdr:pic>
    <xdr:clientData/>
  </xdr:twoCellAnchor>
  <xdr:twoCellAnchor editAs="oneCell">
    <xdr:from>
      <xdr:col>2</xdr:col>
      <xdr:colOff>48397</xdr:colOff>
      <xdr:row>68</xdr:row>
      <xdr:rowOff>126999</xdr:rowOff>
    </xdr:from>
    <xdr:to>
      <xdr:col>4</xdr:col>
      <xdr:colOff>314325</xdr:colOff>
      <xdr:row>73</xdr:row>
      <xdr:rowOff>139911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F073AB1-45C5-4370-9E94-9723CD0A5E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762"/>
        <a:stretch/>
      </xdr:blipFill>
      <xdr:spPr>
        <a:xfrm>
          <a:off x="1677172" y="14128749"/>
          <a:ext cx="1815328" cy="1063837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68</xdr:row>
      <xdr:rowOff>111125</xdr:rowOff>
    </xdr:from>
    <xdr:to>
      <xdr:col>6</xdr:col>
      <xdr:colOff>370742</xdr:colOff>
      <xdr:row>73</xdr:row>
      <xdr:rowOff>152400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5E2DC52-65CA-44B2-A08E-B4B0D605A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14112875"/>
          <a:ext cx="1869342" cy="1089025"/>
        </a:xfrm>
        <a:prstGeom prst="rect">
          <a:avLst/>
        </a:prstGeom>
      </xdr:spPr>
    </xdr:pic>
    <xdr:clientData/>
  </xdr:twoCellAnchor>
  <xdr:twoCellAnchor editAs="oneCell">
    <xdr:from>
      <xdr:col>0</xdr:col>
      <xdr:colOff>712033</xdr:colOff>
      <xdr:row>176</xdr:row>
      <xdr:rowOff>11719</xdr:rowOff>
    </xdr:from>
    <xdr:to>
      <xdr:col>3</xdr:col>
      <xdr:colOff>216229</xdr:colOff>
      <xdr:row>182</xdr:row>
      <xdr:rowOff>96584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8DD8826-515A-4172-9AFA-E166C24BB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033" y="36321019"/>
          <a:ext cx="2098171" cy="1342165"/>
        </a:xfrm>
        <a:prstGeom prst="rect">
          <a:avLst/>
        </a:prstGeom>
      </xdr:spPr>
    </xdr:pic>
    <xdr:clientData/>
  </xdr:twoCellAnchor>
  <xdr:twoCellAnchor editAs="oneCell">
    <xdr:from>
      <xdr:col>6</xdr:col>
      <xdr:colOff>170785</xdr:colOff>
      <xdr:row>193</xdr:row>
      <xdr:rowOff>25703</xdr:rowOff>
    </xdr:from>
    <xdr:to>
      <xdr:col>7</xdr:col>
      <xdr:colOff>582992</xdr:colOff>
      <xdr:row>202</xdr:row>
      <xdr:rowOff>113580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69B77B2-A37F-46E4-87C1-217852AD6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90460" y="40087853"/>
          <a:ext cx="1371057" cy="1973827"/>
        </a:xfrm>
        <a:prstGeom prst="rect">
          <a:avLst/>
        </a:prstGeom>
      </xdr:spPr>
    </xdr:pic>
    <xdr:clientData/>
  </xdr:twoCellAnchor>
  <xdr:twoCellAnchor editAs="oneCell">
    <xdr:from>
      <xdr:col>6</xdr:col>
      <xdr:colOff>96159</xdr:colOff>
      <xdr:row>176</xdr:row>
      <xdr:rowOff>12246</xdr:rowOff>
    </xdr:from>
    <xdr:to>
      <xdr:col>8</xdr:col>
      <xdr:colOff>247457</xdr:colOff>
      <xdr:row>182</xdr:row>
      <xdr:rowOff>113025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AB71085-6764-44EE-8EF2-86D362B71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15834" y="36321546"/>
          <a:ext cx="1884848" cy="1358079"/>
        </a:xfrm>
        <a:prstGeom prst="rect">
          <a:avLst/>
        </a:prstGeom>
      </xdr:spPr>
    </xdr:pic>
    <xdr:clientData/>
  </xdr:twoCellAnchor>
  <xdr:twoCellAnchor editAs="oneCell">
    <xdr:from>
      <xdr:col>3</xdr:col>
      <xdr:colOff>250521</xdr:colOff>
      <xdr:row>176</xdr:row>
      <xdr:rowOff>18232</xdr:rowOff>
    </xdr:from>
    <xdr:to>
      <xdr:col>6</xdr:col>
      <xdr:colOff>56847</xdr:colOff>
      <xdr:row>182</xdr:row>
      <xdr:rowOff>101601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36FCE68-93FC-426E-9011-BB4BF841CC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5972"/>
        <a:stretch/>
      </xdr:blipFill>
      <xdr:spPr>
        <a:xfrm>
          <a:off x="2841321" y="36327532"/>
          <a:ext cx="2235201" cy="1343844"/>
        </a:xfrm>
        <a:prstGeom prst="rect">
          <a:avLst/>
        </a:prstGeom>
      </xdr:spPr>
    </xdr:pic>
    <xdr:clientData/>
  </xdr:twoCellAnchor>
  <xdr:twoCellAnchor editAs="oneCell">
    <xdr:from>
      <xdr:col>6</xdr:col>
      <xdr:colOff>83460</xdr:colOff>
      <xdr:row>169</xdr:row>
      <xdr:rowOff>192464</xdr:rowOff>
    </xdr:from>
    <xdr:to>
      <xdr:col>8</xdr:col>
      <xdr:colOff>249918</xdr:colOff>
      <xdr:row>175</xdr:row>
      <xdr:rowOff>183444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879A182-105A-423E-AE78-E241F77CB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135" y="35034914"/>
          <a:ext cx="1900008" cy="1245105"/>
        </a:xfrm>
        <a:prstGeom prst="rect">
          <a:avLst/>
        </a:prstGeom>
      </xdr:spPr>
    </xdr:pic>
    <xdr:clientData/>
  </xdr:twoCellAnchor>
  <xdr:twoCellAnchor editAs="oneCell">
    <xdr:from>
      <xdr:col>1</xdr:col>
      <xdr:colOff>2267</xdr:colOff>
      <xdr:row>151</xdr:row>
      <xdr:rowOff>20864</xdr:rowOff>
    </xdr:from>
    <xdr:to>
      <xdr:col>3</xdr:col>
      <xdr:colOff>8315</xdr:colOff>
      <xdr:row>164</xdr:row>
      <xdr:rowOff>145747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837D311-C46F-4D12-A662-2C24D9C8B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692" y="31281914"/>
          <a:ext cx="1863423" cy="2477558"/>
        </a:xfrm>
        <a:prstGeom prst="rect">
          <a:avLst/>
        </a:prstGeom>
      </xdr:spPr>
    </xdr:pic>
    <xdr:clientData/>
  </xdr:twoCellAnchor>
  <xdr:twoCellAnchor editAs="oneCell">
    <xdr:from>
      <xdr:col>2</xdr:col>
      <xdr:colOff>25854</xdr:colOff>
      <xdr:row>193</xdr:row>
      <xdr:rowOff>28794</xdr:rowOff>
    </xdr:from>
    <xdr:to>
      <xdr:col>4</xdr:col>
      <xdr:colOff>106796</xdr:colOff>
      <xdr:row>202</xdr:row>
      <xdr:rowOff>114045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34BE1FC-6B8A-4EC8-B141-F819B046F7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9986"/>
        <a:stretch/>
      </xdr:blipFill>
      <xdr:spPr>
        <a:xfrm>
          <a:off x="1654629" y="40090944"/>
          <a:ext cx="1630342" cy="1971201"/>
        </a:xfrm>
        <a:prstGeom prst="rect">
          <a:avLst/>
        </a:prstGeom>
      </xdr:spPr>
    </xdr:pic>
    <xdr:clientData/>
  </xdr:twoCellAnchor>
  <xdr:twoCellAnchor editAs="oneCell">
    <xdr:from>
      <xdr:col>4</xdr:col>
      <xdr:colOff>160342</xdr:colOff>
      <xdr:row>193</xdr:row>
      <xdr:rowOff>18651</xdr:rowOff>
    </xdr:from>
    <xdr:to>
      <xdr:col>6</xdr:col>
      <xdr:colOff>117322</xdr:colOff>
      <xdr:row>202</xdr:row>
      <xdr:rowOff>123826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5724966-2194-4BF1-9DA2-C654EB8C61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76" r="12136"/>
        <a:stretch/>
      </xdr:blipFill>
      <xdr:spPr>
        <a:xfrm>
          <a:off x="3341692" y="40080801"/>
          <a:ext cx="1795305" cy="1987950"/>
        </a:xfrm>
        <a:prstGeom prst="rect">
          <a:avLst/>
        </a:prstGeom>
      </xdr:spPr>
    </xdr:pic>
    <xdr:clientData/>
  </xdr:twoCellAnchor>
  <xdr:twoCellAnchor editAs="oneCell">
    <xdr:from>
      <xdr:col>6</xdr:col>
      <xdr:colOff>409575</xdr:colOff>
      <xdr:row>56</xdr:row>
      <xdr:rowOff>188655</xdr:rowOff>
    </xdr:from>
    <xdr:to>
      <xdr:col>8</xdr:col>
      <xdr:colOff>415925</xdr:colOff>
      <xdr:row>68</xdr:row>
      <xdr:rowOff>60282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9D6F8ED-612F-4250-B2BA-0E3637968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0" y="11771055"/>
          <a:ext cx="1739900" cy="2290977"/>
        </a:xfrm>
        <a:prstGeom prst="rect">
          <a:avLst/>
        </a:prstGeom>
      </xdr:spPr>
    </xdr:pic>
    <xdr:clientData/>
  </xdr:twoCellAnchor>
  <xdr:twoCellAnchor editAs="oneCell">
    <xdr:from>
      <xdr:col>13</xdr:col>
      <xdr:colOff>600075</xdr:colOff>
      <xdr:row>198</xdr:row>
      <xdr:rowOff>123825</xdr:rowOff>
    </xdr:from>
    <xdr:to>
      <xdr:col>16</xdr:col>
      <xdr:colOff>449488</xdr:colOff>
      <xdr:row>205</xdr:row>
      <xdr:rowOff>92689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9ABB313-CB40-4DD2-9068-416682DBE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12725" y="41230550"/>
          <a:ext cx="1938563" cy="1238864"/>
        </a:xfrm>
        <a:prstGeom prst="rect">
          <a:avLst/>
        </a:prstGeom>
      </xdr:spPr>
    </xdr:pic>
    <xdr:clientData/>
  </xdr:twoCellAnchor>
  <xdr:twoCellAnchor editAs="oneCell">
    <xdr:from>
      <xdr:col>3</xdr:col>
      <xdr:colOff>68036</xdr:colOff>
      <xdr:row>150</xdr:row>
      <xdr:rowOff>208945</xdr:rowOff>
    </xdr:from>
    <xdr:to>
      <xdr:col>7</xdr:col>
      <xdr:colOff>37799</xdr:colOff>
      <xdr:row>164</xdr:row>
      <xdr:rowOff>132292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015C25C-CBD8-49D9-8501-84E80B662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5661" y="31260445"/>
          <a:ext cx="3363838" cy="2485572"/>
        </a:xfrm>
        <a:prstGeom prst="rect">
          <a:avLst/>
        </a:prstGeom>
      </xdr:spPr>
    </xdr:pic>
    <xdr:clientData/>
  </xdr:twoCellAnchor>
  <xdr:twoCellAnchor editAs="oneCell">
    <xdr:from>
      <xdr:col>1</xdr:col>
      <xdr:colOff>27063</xdr:colOff>
      <xdr:row>170</xdr:row>
      <xdr:rowOff>37799</xdr:rowOff>
    </xdr:from>
    <xdr:to>
      <xdr:col>1</xdr:col>
      <xdr:colOff>783487</xdr:colOff>
      <xdr:row>173</xdr:row>
      <xdr:rowOff>152401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208E3D3-2EF2-4AAD-95AB-FEF187386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488" y="35089799"/>
          <a:ext cx="756424" cy="743252"/>
        </a:xfrm>
        <a:prstGeom prst="rect">
          <a:avLst/>
        </a:prstGeom>
      </xdr:spPr>
    </xdr:pic>
    <xdr:clientData/>
  </xdr:twoCellAnchor>
  <xdr:twoCellAnchor editAs="oneCell">
    <xdr:from>
      <xdr:col>1</xdr:col>
      <xdr:colOff>11946</xdr:colOff>
      <xdr:row>134</xdr:row>
      <xdr:rowOff>25852</xdr:rowOff>
    </xdr:from>
    <xdr:to>
      <xdr:col>1</xdr:col>
      <xdr:colOff>771545</xdr:colOff>
      <xdr:row>137</xdr:row>
      <xdr:rowOff>161926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B5E5577-F6E0-4909-8BDC-FCBE9003C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5371" y="27724552"/>
          <a:ext cx="759599" cy="764724"/>
        </a:xfrm>
        <a:prstGeom prst="rect">
          <a:avLst/>
        </a:prstGeom>
      </xdr:spPr>
    </xdr:pic>
    <xdr:clientData/>
  </xdr:twoCellAnchor>
  <xdr:twoCellAnchor editAs="oneCell">
    <xdr:from>
      <xdr:col>16</xdr:col>
      <xdr:colOff>857250</xdr:colOff>
      <xdr:row>201</xdr:row>
      <xdr:rowOff>95250</xdr:rowOff>
    </xdr:from>
    <xdr:to>
      <xdr:col>18</xdr:col>
      <xdr:colOff>121424</xdr:colOff>
      <xdr:row>205</xdr:row>
      <xdr:rowOff>112728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3F752C4-5B50-41BA-A3D3-BD614075C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9525" y="41833800"/>
          <a:ext cx="750074" cy="741378"/>
        </a:xfrm>
        <a:prstGeom prst="rect">
          <a:avLst/>
        </a:prstGeom>
      </xdr:spPr>
    </xdr:pic>
    <xdr:clientData/>
  </xdr:twoCellAnchor>
  <xdr:twoCellAnchor editAs="oneCell">
    <xdr:from>
      <xdr:col>11</xdr:col>
      <xdr:colOff>370414</xdr:colOff>
      <xdr:row>18</xdr:row>
      <xdr:rowOff>22677</xdr:rowOff>
    </xdr:from>
    <xdr:to>
      <xdr:col>12</xdr:col>
      <xdr:colOff>257319</xdr:colOff>
      <xdr:row>22</xdr:row>
      <xdr:rowOff>102803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E9F9557-61C1-4266-B7DB-1208C23C6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289" y="3626302"/>
          <a:ext cx="817180" cy="800851"/>
        </a:xfrm>
        <a:prstGeom prst="rect">
          <a:avLst/>
        </a:prstGeom>
      </xdr:spPr>
    </xdr:pic>
    <xdr:clientData/>
  </xdr:twoCellAnchor>
  <xdr:twoCellAnchor editAs="oneCell">
    <xdr:from>
      <xdr:col>12</xdr:col>
      <xdr:colOff>1153925</xdr:colOff>
      <xdr:row>14</xdr:row>
      <xdr:rowOff>101600</xdr:rowOff>
    </xdr:from>
    <xdr:to>
      <xdr:col>12</xdr:col>
      <xdr:colOff>1895322</xdr:colOff>
      <xdr:row>18</xdr:row>
      <xdr:rowOff>9525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24BD49E-11E2-4BE7-9D97-12D5A2BCB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36075" y="2863850"/>
          <a:ext cx="741397" cy="746125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</xdr:colOff>
      <xdr:row>59</xdr:row>
      <xdr:rowOff>1</xdr:rowOff>
    </xdr:from>
    <xdr:to>
      <xdr:col>1</xdr:col>
      <xdr:colOff>772299</xdr:colOff>
      <xdr:row>62</xdr:row>
      <xdr:rowOff>133351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A718D15-9769-47C7-8C03-0A08D26A6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9300" y="12115801"/>
          <a:ext cx="753249" cy="762000"/>
        </a:xfrm>
        <a:prstGeom prst="rect">
          <a:avLst/>
        </a:prstGeom>
      </xdr:spPr>
    </xdr:pic>
    <xdr:clientData/>
  </xdr:twoCellAnchor>
  <xdr:twoCellAnchor editAs="oneCell">
    <xdr:from>
      <xdr:col>17</xdr:col>
      <xdr:colOff>543042</xdr:colOff>
      <xdr:row>141</xdr:row>
      <xdr:rowOff>114300</xdr:rowOff>
    </xdr:from>
    <xdr:to>
      <xdr:col>24</xdr:col>
      <xdr:colOff>284023</xdr:colOff>
      <xdr:row>174</xdr:row>
      <xdr:rowOff>19050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A660F02-BAA1-4C92-8118-DA2F2C043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21142" y="29298900"/>
          <a:ext cx="4170106" cy="6819900"/>
        </a:xfrm>
        <a:prstGeom prst="rect">
          <a:avLst/>
        </a:prstGeom>
      </xdr:spPr>
    </xdr:pic>
    <xdr:clientData/>
  </xdr:twoCellAnchor>
  <xdr:twoCellAnchor editAs="oneCell">
    <xdr:from>
      <xdr:col>6</xdr:col>
      <xdr:colOff>393699</xdr:colOff>
      <xdr:row>68</xdr:row>
      <xdr:rowOff>111126</xdr:rowOff>
    </xdr:from>
    <xdr:to>
      <xdr:col>8</xdr:col>
      <xdr:colOff>417017</xdr:colOff>
      <xdr:row>73</xdr:row>
      <xdr:rowOff>149646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922F200-5E38-4FE8-81C6-A71C4412E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3374" y="14112876"/>
          <a:ext cx="1756868" cy="1086270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323851</xdr:colOff>
      <xdr:row>78</xdr:row>
      <xdr:rowOff>38100</xdr:rowOff>
    </xdr:from>
    <xdr:to>
      <xdr:col>8</xdr:col>
      <xdr:colOff>406400</xdr:colOff>
      <xdr:row>83</xdr:row>
      <xdr:rowOff>161203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D464A74-3FE8-413A-8546-8D469AD59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61" t="1784" r="36061" b="-1784"/>
        <a:stretch/>
      </xdr:blipFill>
      <xdr:spPr>
        <a:xfrm>
          <a:off x="5343526" y="16135350"/>
          <a:ext cx="1819274" cy="1167678"/>
        </a:xfrm>
        <a:prstGeom prst="rect">
          <a:avLst/>
        </a:prstGeom>
      </xdr:spPr>
    </xdr:pic>
    <xdr:clientData/>
  </xdr:twoCellAnchor>
  <xdr:twoCellAnchor editAs="oneCell">
    <xdr:from>
      <xdr:col>1</xdr:col>
      <xdr:colOff>886599</xdr:colOff>
      <xdr:row>78</xdr:row>
      <xdr:rowOff>34926</xdr:rowOff>
    </xdr:from>
    <xdr:to>
      <xdr:col>6</xdr:col>
      <xdr:colOff>292270</xdr:colOff>
      <xdr:row>83</xdr:row>
      <xdr:rowOff>158751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51C1DD8-E123-49FB-91E0-A7FD4629B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0024" y="16132176"/>
          <a:ext cx="3695096" cy="1174750"/>
        </a:xfrm>
        <a:prstGeom prst="rect">
          <a:avLst/>
        </a:prstGeom>
      </xdr:spPr>
    </xdr:pic>
    <xdr:clientData/>
  </xdr:twoCellAnchor>
  <xdr:twoCellAnchor editAs="oneCell">
    <xdr:from>
      <xdr:col>6</xdr:col>
      <xdr:colOff>682626</xdr:colOff>
      <xdr:row>30</xdr:row>
      <xdr:rowOff>113690</xdr:rowOff>
    </xdr:from>
    <xdr:to>
      <xdr:col>7</xdr:col>
      <xdr:colOff>276226</xdr:colOff>
      <xdr:row>33</xdr:row>
      <xdr:rowOff>35630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F578538-413B-476D-A631-B2C4408FC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02301" y="6228740"/>
          <a:ext cx="555625" cy="550590"/>
        </a:xfrm>
        <a:prstGeom prst="rect">
          <a:avLst/>
        </a:prstGeom>
      </xdr:spPr>
    </xdr:pic>
    <xdr:clientData/>
  </xdr:twoCellAnchor>
  <xdr:twoCellAnchor editAs="oneCell">
    <xdr:from>
      <xdr:col>0</xdr:col>
      <xdr:colOff>320675</xdr:colOff>
      <xdr:row>13</xdr:row>
      <xdr:rowOff>44450</xdr:rowOff>
    </xdr:from>
    <xdr:to>
      <xdr:col>1</xdr:col>
      <xdr:colOff>524221</xdr:colOff>
      <xdr:row>17</xdr:row>
      <xdr:rowOff>139700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EEEC7C7-C22A-45CA-8898-8E8FEA421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675" y="2597150"/>
          <a:ext cx="936971" cy="9334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333374</xdr:colOff>
      <xdr:row>237</xdr:row>
      <xdr:rowOff>142875</xdr:rowOff>
    </xdr:from>
    <xdr:to>
      <xdr:col>6</xdr:col>
      <xdr:colOff>304784</xdr:colOff>
      <xdr:row>241</xdr:row>
      <xdr:rowOff>82551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89F520D-6709-4991-9F36-10BE914496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12" r="27746" b="42692"/>
        <a:stretch/>
      </xdr:blipFill>
      <xdr:spPr>
        <a:xfrm>
          <a:off x="4479924" y="40459025"/>
          <a:ext cx="844535" cy="6667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0</xdr:row>
      <xdr:rowOff>57150</xdr:rowOff>
    </xdr:from>
    <xdr:to>
      <xdr:col>2</xdr:col>
      <xdr:colOff>135162</xdr:colOff>
      <xdr:row>5</xdr:row>
      <xdr:rowOff>44450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6E1ADB-A3C6-47B5-B0CD-A79E4C16F3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351" t="12033" r="36412" b="35104"/>
        <a:stretch/>
      </xdr:blipFill>
      <xdr:spPr>
        <a:xfrm>
          <a:off x="9525" y="57150"/>
          <a:ext cx="1754412" cy="1038225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61</xdr:row>
      <xdr:rowOff>0</xdr:rowOff>
    </xdr:from>
    <xdr:to>
      <xdr:col>20</xdr:col>
      <xdr:colOff>637399</xdr:colOff>
      <xdr:row>67</xdr:row>
      <xdr:rowOff>78907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4CA02A-ED58-4FCB-B607-E3AA60234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02075" y="9906000"/>
          <a:ext cx="1218424" cy="1164757"/>
        </a:xfrm>
        <a:prstGeom prst="rect">
          <a:avLst/>
        </a:prstGeom>
      </xdr:spPr>
    </xdr:pic>
    <xdr:clientData/>
  </xdr:twoCellAnchor>
  <xdr:twoCellAnchor editAs="oneCell">
    <xdr:from>
      <xdr:col>1</xdr:col>
      <xdr:colOff>22796</xdr:colOff>
      <xdr:row>129</xdr:row>
      <xdr:rowOff>89051</xdr:rowOff>
    </xdr:from>
    <xdr:to>
      <xdr:col>3</xdr:col>
      <xdr:colOff>351528</xdr:colOff>
      <xdr:row>137</xdr:row>
      <xdr:rowOff>11122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E5F3BB-E5B2-4B11-AF2C-B827927DD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7015" y="26729285"/>
          <a:ext cx="2184122" cy="1479806"/>
        </a:xfrm>
        <a:prstGeom prst="rect">
          <a:avLst/>
        </a:prstGeom>
      </xdr:spPr>
    </xdr:pic>
    <xdr:clientData/>
  </xdr:twoCellAnchor>
  <xdr:twoCellAnchor editAs="oneCell">
    <xdr:from>
      <xdr:col>3</xdr:col>
      <xdr:colOff>411525</xdr:colOff>
      <xdr:row>129</xdr:row>
      <xdr:rowOff>89449</xdr:rowOff>
    </xdr:from>
    <xdr:to>
      <xdr:col>6</xdr:col>
      <xdr:colOff>138304</xdr:colOff>
      <xdr:row>137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8638423-59A5-400A-9439-DC713272C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1134" y="26729683"/>
          <a:ext cx="2157639" cy="1468286"/>
        </a:xfrm>
        <a:prstGeom prst="rect">
          <a:avLst/>
        </a:prstGeom>
      </xdr:spPr>
    </xdr:pic>
    <xdr:clientData/>
  </xdr:twoCellAnchor>
  <xdr:twoCellAnchor editAs="oneCell">
    <xdr:from>
      <xdr:col>1</xdr:col>
      <xdr:colOff>37153</xdr:colOff>
      <xdr:row>137</xdr:row>
      <xdr:rowOff>73176</xdr:rowOff>
    </xdr:from>
    <xdr:to>
      <xdr:col>3</xdr:col>
      <xdr:colOff>357188</xdr:colOff>
      <xdr:row>145</xdr:row>
      <xdr:rowOff>26790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4F0346C-4229-4C09-BF6C-C5D44B57D7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56" r="12233" b="1186"/>
        <a:stretch/>
      </xdr:blipFill>
      <xdr:spPr>
        <a:xfrm>
          <a:off x="771372" y="28271145"/>
          <a:ext cx="2175425" cy="1620489"/>
        </a:xfrm>
        <a:prstGeom prst="rect">
          <a:avLst/>
        </a:prstGeom>
      </xdr:spPr>
    </xdr:pic>
    <xdr:clientData/>
  </xdr:twoCellAnchor>
  <xdr:twoCellAnchor editAs="oneCell">
    <xdr:from>
      <xdr:col>6</xdr:col>
      <xdr:colOff>184216</xdr:colOff>
      <xdr:row>129</xdr:row>
      <xdr:rowOff>76351</xdr:rowOff>
    </xdr:from>
    <xdr:to>
      <xdr:col>8</xdr:col>
      <xdr:colOff>324553</xdr:colOff>
      <xdr:row>137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0D6E588-780A-49D9-AED4-DC05C3DF3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4685" y="26716585"/>
          <a:ext cx="1866743" cy="1481384"/>
        </a:xfrm>
        <a:prstGeom prst="rect">
          <a:avLst/>
        </a:prstGeom>
      </xdr:spPr>
    </xdr:pic>
    <xdr:clientData/>
  </xdr:twoCellAnchor>
  <xdr:twoCellAnchor editAs="oneCell">
    <xdr:from>
      <xdr:col>21</xdr:col>
      <xdr:colOff>154044</xdr:colOff>
      <xdr:row>166</xdr:row>
      <xdr:rowOff>0</xdr:rowOff>
    </xdr:from>
    <xdr:to>
      <xdr:col>23</xdr:col>
      <xdr:colOff>455132</xdr:colOff>
      <xdr:row>179</xdr:row>
      <xdr:rowOff>44720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93721D6-FB04-4F87-BB1C-1D2859E4C4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4758"/>
        <a:stretch/>
      </xdr:blipFill>
      <xdr:spPr>
        <a:xfrm>
          <a:off x="18022944" y="26231850"/>
          <a:ext cx="1520288" cy="2397395"/>
        </a:xfrm>
        <a:prstGeom prst="rect">
          <a:avLst/>
        </a:prstGeom>
      </xdr:spPr>
    </xdr:pic>
    <xdr:clientData/>
  </xdr:twoCellAnchor>
  <xdr:twoCellAnchor editAs="oneCell">
    <xdr:from>
      <xdr:col>6</xdr:col>
      <xdr:colOff>17386</xdr:colOff>
      <xdr:row>173</xdr:row>
      <xdr:rowOff>7339</xdr:rowOff>
    </xdr:from>
    <xdr:to>
      <xdr:col>8</xdr:col>
      <xdr:colOff>153911</xdr:colOff>
      <xdr:row>183</xdr:row>
      <xdr:rowOff>190500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8900589-5914-4F0B-A45D-885A7087B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37061" y="27725089"/>
          <a:ext cx="1870075" cy="2278661"/>
        </a:xfrm>
        <a:prstGeom prst="rect">
          <a:avLst/>
        </a:prstGeom>
      </xdr:spPr>
    </xdr:pic>
    <xdr:clientData/>
  </xdr:twoCellAnchor>
  <xdr:twoCellAnchor editAs="oneCell">
    <xdr:from>
      <xdr:col>12</xdr:col>
      <xdr:colOff>2520950</xdr:colOff>
      <xdr:row>12</xdr:row>
      <xdr:rowOff>85725</xdr:rowOff>
    </xdr:from>
    <xdr:to>
      <xdr:col>13</xdr:col>
      <xdr:colOff>47094</xdr:colOff>
      <xdr:row>14</xdr:row>
      <xdr:rowOff>8825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762602C-1377-4F33-A1EF-E11E82260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06275" y="2216150"/>
          <a:ext cx="256644" cy="2882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105550</xdr:colOff>
      <xdr:row>12</xdr:row>
      <xdr:rowOff>16482</xdr:rowOff>
    </xdr:from>
    <xdr:to>
      <xdr:col>11</xdr:col>
      <xdr:colOff>495300</xdr:colOff>
      <xdr:row>14</xdr:row>
      <xdr:rowOff>101688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78F42B-5D3B-4F59-82B6-F06DE3F4D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1075" y="2150082"/>
          <a:ext cx="392925" cy="447156"/>
        </a:xfrm>
        <a:prstGeom prst="rect">
          <a:avLst/>
        </a:prstGeom>
      </xdr:spPr>
    </xdr:pic>
    <xdr:clientData/>
  </xdr:twoCellAnchor>
  <xdr:twoCellAnchor editAs="oneCell">
    <xdr:from>
      <xdr:col>11</xdr:col>
      <xdr:colOff>677825</xdr:colOff>
      <xdr:row>2</xdr:row>
      <xdr:rowOff>182525</xdr:rowOff>
    </xdr:from>
    <xdr:to>
      <xdr:col>11</xdr:col>
      <xdr:colOff>922258</xdr:colOff>
      <xdr:row>4</xdr:row>
      <xdr:rowOff>134200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6879AF-DC78-418C-9E74-CDB52BD19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3350" y="598450"/>
          <a:ext cx="247608" cy="316800"/>
        </a:xfrm>
        <a:prstGeom prst="rect">
          <a:avLst/>
        </a:prstGeom>
      </xdr:spPr>
    </xdr:pic>
    <xdr:clientData/>
  </xdr:twoCellAnchor>
  <xdr:twoCellAnchor editAs="oneCell">
    <xdr:from>
      <xdr:col>12</xdr:col>
      <xdr:colOff>227750</xdr:colOff>
      <xdr:row>3</xdr:row>
      <xdr:rowOff>37250</xdr:rowOff>
    </xdr:from>
    <xdr:to>
      <xdr:col>12</xdr:col>
      <xdr:colOff>484225</xdr:colOff>
      <xdr:row>4</xdr:row>
      <xdr:rowOff>154025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1B68194-7016-4176-BC03-A58756BC1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09900" y="665900"/>
          <a:ext cx="256475" cy="297750"/>
        </a:xfrm>
        <a:prstGeom prst="rect">
          <a:avLst/>
        </a:prstGeom>
      </xdr:spPr>
    </xdr:pic>
    <xdr:clientData/>
  </xdr:twoCellAnchor>
  <xdr:twoCellAnchor editAs="oneCell">
    <xdr:from>
      <xdr:col>12</xdr:col>
      <xdr:colOff>1019100</xdr:colOff>
      <xdr:row>12</xdr:row>
      <xdr:rowOff>117400</xdr:rowOff>
    </xdr:from>
    <xdr:to>
      <xdr:col>12</xdr:col>
      <xdr:colOff>1278750</xdr:colOff>
      <xdr:row>14</xdr:row>
      <xdr:rowOff>65900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506A58-26B0-404E-A260-6C280DAD7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04425" y="2251000"/>
          <a:ext cx="256475" cy="310450"/>
        </a:xfrm>
        <a:prstGeom prst="rect">
          <a:avLst/>
        </a:prstGeom>
      </xdr:spPr>
    </xdr:pic>
    <xdr:clientData/>
  </xdr:twoCellAnchor>
  <xdr:twoCellAnchor editAs="oneCell">
    <xdr:from>
      <xdr:col>12</xdr:col>
      <xdr:colOff>140399</xdr:colOff>
      <xdr:row>7</xdr:row>
      <xdr:rowOff>104775</xdr:rowOff>
    </xdr:from>
    <xdr:to>
      <xdr:col>12</xdr:col>
      <xdr:colOff>892874</xdr:colOff>
      <xdr:row>12</xdr:row>
      <xdr:rowOff>66675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F817BDC-AD0E-43C5-9E01-417FDF637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5724" y="1397000"/>
          <a:ext cx="749300" cy="8699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119</xdr:row>
      <xdr:rowOff>17425</xdr:rowOff>
    </xdr:from>
    <xdr:to>
      <xdr:col>1</xdr:col>
      <xdr:colOff>685800</xdr:colOff>
      <xdr:row>122</xdr:row>
      <xdr:rowOff>57150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ED9D0A1-2A64-44B7-BB4F-13155F34B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776" y="19467475"/>
          <a:ext cx="679449" cy="668375"/>
        </a:xfrm>
        <a:prstGeom prst="rect">
          <a:avLst/>
        </a:prstGeom>
      </xdr:spPr>
    </xdr:pic>
    <xdr:clientData/>
  </xdr:twoCellAnchor>
  <xdr:twoCellAnchor editAs="oneCell">
    <xdr:from>
      <xdr:col>2</xdr:col>
      <xdr:colOff>45222</xdr:colOff>
      <xdr:row>85</xdr:row>
      <xdr:rowOff>44448</xdr:rowOff>
    </xdr:from>
    <xdr:to>
      <xdr:col>4</xdr:col>
      <xdr:colOff>311150</xdr:colOff>
      <xdr:row>90</xdr:row>
      <xdr:rowOff>56328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6525BDE-8374-4EFE-8958-EFA55C1C6B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762"/>
        <a:stretch/>
      </xdr:blipFill>
      <xdr:spPr>
        <a:xfrm>
          <a:off x="1672410" y="16891792"/>
          <a:ext cx="1823662" cy="1053677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85</xdr:row>
      <xdr:rowOff>31749</xdr:rowOff>
    </xdr:from>
    <xdr:to>
      <xdr:col>6</xdr:col>
      <xdr:colOff>373917</xdr:colOff>
      <xdr:row>90</xdr:row>
      <xdr:rowOff>53974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3D70317-420B-41B5-A650-DF960BB29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7822" y="16879093"/>
          <a:ext cx="1866564" cy="1064022"/>
        </a:xfrm>
        <a:prstGeom prst="rect">
          <a:avLst/>
        </a:prstGeom>
      </xdr:spPr>
    </xdr:pic>
    <xdr:clientData/>
  </xdr:twoCellAnchor>
  <xdr:twoCellAnchor editAs="oneCell">
    <xdr:from>
      <xdr:col>1</xdr:col>
      <xdr:colOff>2267</xdr:colOff>
      <xdr:row>189</xdr:row>
      <xdr:rowOff>103415</xdr:rowOff>
    </xdr:from>
    <xdr:to>
      <xdr:col>3</xdr:col>
      <xdr:colOff>11490</xdr:colOff>
      <xdr:row>202</xdr:row>
      <xdr:rowOff>163727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E59E141-A6F8-45EF-B4E4-94E344888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692" y="31173965"/>
          <a:ext cx="1866598" cy="2784462"/>
        </a:xfrm>
        <a:prstGeom prst="rect">
          <a:avLst/>
        </a:prstGeom>
      </xdr:spPr>
    </xdr:pic>
    <xdr:clientData/>
  </xdr:twoCellAnchor>
  <xdr:twoCellAnchor editAs="oneCell">
    <xdr:from>
      <xdr:col>6</xdr:col>
      <xdr:colOff>406797</xdr:colOff>
      <xdr:row>72</xdr:row>
      <xdr:rowOff>3317</xdr:rowOff>
    </xdr:from>
    <xdr:to>
      <xdr:col>8</xdr:col>
      <xdr:colOff>419497</xdr:colOff>
      <xdr:row>84</xdr:row>
      <xdr:rowOff>183217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EB629A6-03BC-4B1E-9DF7-849BC3C20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7266" y="14856364"/>
          <a:ext cx="1739106" cy="2590916"/>
        </a:xfrm>
        <a:prstGeom prst="rect">
          <a:avLst/>
        </a:prstGeom>
      </xdr:spPr>
    </xdr:pic>
    <xdr:clientData/>
  </xdr:twoCellAnchor>
  <xdr:twoCellAnchor editAs="oneCell">
    <xdr:from>
      <xdr:col>3</xdr:col>
      <xdr:colOff>64861</xdr:colOff>
      <xdr:row>189</xdr:row>
      <xdr:rowOff>88295</xdr:rowOff>
    </xdr:from>
    <xdr:to>
      <xdr:col>7</xdr:col>
      <xdr:colOff>37799</xdr:colOff>
      <xdr:row>202</xdr:row>
      <xdr:rowOff>152400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B619A45-8035-4C99-8979-698F483BA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5661" y="31158845"/>
          <a:ext cx="3363838" cy="2788255"/>
        </a:xfrm>
        <a:prstGeom prst="rect">
          <a:avLst/>
        </a:prstGeom>
      </xdr:spPr>
    </xdr:pic>
    <xdr:clientData/>
  </xdr:twoCellAnchor>
  <xdr:twoCellAnchor editAs="oneCell">
    <xdr:from>
      <xdr:col>1</xdr:col>
      <xdr:colOff>40521</xdr:colOff>
      <xdr:row>173</xdr:row>
      <xdr:rowOff>29027</xdr:rowOff>
    </xdr:from>
    <xdr:to>
      <xdr:col>1</xdr:col>
      <xdr:colOff>800120</xdr:colOff>
      <xdr:row>177</xdr:row>
      <xdr:rowOff>44451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6B13BEB-20BE-41B9-8689-6AD420EC2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946" y="27724552"/>
          <a:ext cx="759599" cy="742499"/>
        </a:xfrm>
        <a:prstGeom prst="rect">
          <a:avLst/>
        </a:prstGeom>
      </xdr:spPr>
    </xdr:pic>
    <xdr:clientData/>
  </xdr:twoCellAnchor>
  <xdr:twoCellAnchor editAs="oneCell">
    <xdr:from>
      <xdr:col>16</xdr:col>
      <xdr:colOff>857250</xdr:colOff>
      <xdr:row>205</xdr:row>
      <xdr:rowOff>0</xdr:rowOff>
    </xdr:from>
    <xdr:to>
      <xdr:col>18</xdr:col>
      <xdr:colOff>121424</xdr:colOff>
      <xdr:row>209</xdr:row>
      <xdr:rowOff>131778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AE223CF-1D8B-4F9B-A2CF-2FDD53733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9525" y="34404300"/>
          <a:ext cx="750074" cy="855678"/>
        </a:xfrm>
        <a:prstGeom prst="rect">
          <a:avLst/>
        </a:prstGeom>
      </xdr:spPr>
    </xdr:pic>
    <xdr:clientData/>
  </xdr:twoCellAnchor>
  <xdr:twoCellAnchor editAs="oneCell">
    <xdr:from>
      <xdr:col>11</xdr:col>
      <xdr:colOff>373589</xdr:colOff>
      <xdr:row>18</xdr:row>
      <xdr:rowOff>25852</xdr:rowOff>
    </xdr:from>
    <xdr:to>
      <xdr:col>12</xdr:col>
      <xdr:colOff>254144</xdr:colOff>
      <xdr:row>21</xdr:row>
      <xdr:rowOff>200025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3C4C84D-24BD-43A2-8060-C975AFC76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289" y="3626302"/>
          <a:ext cx="814005" cy="802823"/>
        </a:xfrm>
        <a:prstGeom prst="rect">
          <a:avLst/>
        </a:prstGeom>
      </xdr:spPr>
    </xdr:pic>
    <xdr:clientData/>
  </xdr:twoCellAnchor>
  <xdr:twoCellAnchor editAs="oneCell">
    <xdr:from>
      <xdr:col>0</xdr:col>
      <xdr:colOff>369700</xdr:colOff>
      <xdr:row>13</xdr:row>
      <xdr:rowOff>78315</xdr:rowOff>
    </xdr:from>
    <xdr:to>
      <xdr:col>1</xdr:col>
      <xdr:colOff>380847</xdr:colOff>
      <xdr:row>17</xdr:row>
      <xdr:rowOff>76200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1ED85AF-6C91-4706-9348-01D5C679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875" y="2631015"/>
          <a:ext cx="741397" cy="72178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75</xdr:row>
      <xdr:rowOff>19051</xdr:rowOff>
    </xdr:from>
    <xdr:to>
      <xdr:col>1</xdr:col>
      <xdr:colOff>781824</xdr:colOff>
      <xdr:row>78</xdr:row>
      <xdr:rowOff>104775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72A914E-833A-4DA9-9292-F895C3C3E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12134851"/>
          <a:ext cx="753249" cy="714374"/>
        </a:xfrm>
        <a:prstGeom prst="rect">
          <a:avLst/>
        </a:prstGeom>
      </xdr:spPr>
    </xdr:pic>
    <xdr:clientData/>
  </xdr:twoCellAnchor>
  <xdr:twoCellAnchor editAs="oneCell">
    <xdr:from>
      <xdr:col>16</xdr:col>
      <xdr:colOff>57267</xdr:colOff>
      <xdr:row>175</xdr:row>
      <xdr:rowOff>82550</xdr:rowOff>
    </xdr:from>
    <xdr:to>
      <xdr:col>22</xdr:col>
      <xdr:colOff>141148</xdr:colOff>
      <xdr:row>210</xdr:row>
      <xdr:rowOff>133350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A99645B-E68D-4886-9832-AFA457F33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49542" y="28219400"/>
          <a:ext cx="4173281" cy="7385050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390524</xdr:colOff>
      <xdr:row>85</xdr:row>
      <xdr:rowOff>31751</xdr:rowOff>
    </xdr:from>
    <xdr:to>
      <xdr:col>8</xdr:col>
      <xdr:colOff>417017</xdr:colOff>
      <xdr:row>90</xdr:row>
      <xdr:rowOff>56383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CE37DF0-FE31-4E77-B85F-94C0521C3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993" y="16879095"/>
          <a:ext cx="1752899" cy="1066429"/>
        </a:xfrm>
        <a:prstGeom prst="rect">
          <a:avLst/>
        </a:prstGeom>
      </xdr:spPr>
    </xdr:pic>
    <xdr:clientData/>
  </xdr:twoCellAnchor>
  <xdr:twoCellAnchor editAs="oneCell">
    <xdr:from>
      <xdr:col>1</xdr:col>
      <xdr:colOff>889398</xdr:colOff>
      <xdr:row>96</xdr:row>
      <xdr:rowOff>196851</xdr:rowOff>
    </xdr:from>
    <xdr:to>
      <xdr:col>4</xdr:col>
      <xdr:colOff>684609</xdr:colOff>
      <xdr:row>104</xdr:row>
      <xdr:rowOff>44387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8A04015-50AD-4EFE-B498-F7ECEE4B7B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61" t="1784" r="36061" b="-1784"/>
        <a:stretch/>
      </xdr:blipFill>
      <xdr:spPr>
        <a:xfrm>
          <a:off x="1623617" y="19961226"/>
          <a:ext cx="2245914" cy="1514411"/>
        </a:xfrm>
        <a:prstGeom prst="rect">
          <a:avLst/>
        </a:prstGeom>
      </xdr:spPr>
    </xdr:pic>
    <xdr:clientData/>
  </xdr:twoCellAnchor>
  <xdr:twoCellAnchor editAs="oneCell">
    <xdr:from>
      <xdr:col>2</xdr:col>
      <xdr:colOff>10299</xdr:colOff>
      <xdr:row>104</xdr:row>
      <xdr:rowOff>89429</xdr:rowOff>
    </xdr:from>
    <xdr:to>
      <xdr:col>6</xdr:col>
      <xdr:colOff>178594</xdr:colOff>
      <xdr:row>109</xdr:row>
      <xdr:rowOff>188516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87B9030-76C5-43AA-ABAE-0F0320D85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7487" y="21520679"/>
          <a:ext cx="3561576" cy="1140884"/>
        </a:xfrm>
        <a:prstGeom prst="rect">
          <a:avLst/>
        </a:prstGeom>
      </xdr:spPr>
    </xdr:pic>
    <xdr:clientData/>
  </xdr:twoCellAnchor>
  <xdr:twoCellAnchor editAs="oneCell">
    <xdr:from>
      <xdr:col>0</xdr:col>
      <xdr:colOff>320675</xdr:colOff>
      <xdr:row>13</xdr:row>
      <xdr:rowOff>44450</xdr:rowOff>
    </xdr:from>
    <xdr:to>
      <xdr:col>1</xdr:col>
      <xdr:colOff>524221</xdr:colOff>
      <xdr:row>17</xdr:row>
      <xdr:rowOff>139700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571BC881-FFEA-4960-8885-64DE63420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675" y="2600325"/>
          <a:ext cx="936971" cy="930275"/>
        </a:xfrm>
        <a:prstGeom prst="rect">
          <a:avLst/>
        </a:prstGeom>
      </xdr:spPr>
    </xdr:pic>
    <xdr:clientData/>
  </xdr:twoCellAnchor>
  <xdr:oneCellAnchor>
    <xdr:from>
      <xdr:col>6</xdr:col>
      <xdr:colOff>720725</xdr:colOff>
      <xdr:row>39</xdr:row>
      <xdr:rowOff>114300</xdr:rowOff>
    </xdr:from>
    <xdr:ext cx="552450" cy="550590"/>
    <xdr:pic>
      <xdr:nvPicPr>
        <xdr:cNvPr id="40" name="Picture 39">
          <a:extLst>
            <a:ext uri="{FF2B5EF4-FFF2-40B4-BE49-F238E27FC236}">
              <a16:creationId xmlns:a16="http://schemas.microsoft.com/office/drawing/2014/main" id="{EBA96246-DA86-40A8-B73F-582DB2E56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0875" y="6019800"/>
          <a:ext cx="552450" cy="550590"/>
        </a:xfrm>
        <a:prstGeom prst="rect">
          <a:avLst/>
        </a:prstGeom>
      </xdr:spPr>
    </xdr:pic>
    <xdr:clientData/>
  </xdr:oneCellAnchor>
  <xdr:twoCellAnchor editAs="oneCell">
    <xdr:from>
      <xdr:col>4</xdr:col>
      <xdr:colOff>734221</xdr:colOff>
      <xdr:row>96</xdr:row>
      <xdr:rowOff>205522</xdr:rowOff>
    </xdr:from>
    <xdr:to>
      <xdr:col>7</xdr:col>
      <xdr:colOff>169724</xdr:colOff>
      <xdr:row>104</xdr:row>
      <xdr:rowOff>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71CDE30-1441-4B03-94B2-E0031C221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9143" y="19969897"/>
          <a:ext cx="2233472" cy="1461354"/>
        </a:xfrm>
        <a:prstGeom prst="rect">
          <a:avLst/>
        </a:prstGeom>
      </xdr:spPr>
    </xdr:pic>
    <xdr:clientData/>
  </xdr:twoCellAnchor>
  <xdr:twoCellAnchor editAs="oneCell">
    <xdr:from>
      <xdr:col>3</xdr:col>
      <xdr:colOff>396876</xdr:colOff>
      <xdr:row>137</xdr:row>
      <xdr:rowOff>59532</xdr:rowOff>
    </xdr:from>
    <xdr:to>
      <xdr:col>6</xdr:col>
      <xdr:colOff>138906</xdr:colOff>
      <xdr:row>144</xdr:row>
      <xdr:rowOff>198438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E3E72DA-6D7F-4863-8ECE-AECEC2D5FA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526" b="3012"/>
        <a:stretch/>
      </xdr:blipFill>
      <xdr:spPr>
        <a:xfrm>
          <a:off x="2986485" y="28257501"/>
          <a:ext cx="2172890" cy="1597421"/>
        </a:xfrm>
        <a:prstGeom prst="rect">
          <a:avLst/>
        </a:prstGeom>
      </xdr:spPr>
    </xdr:pic>
    <xdr:clientData/>
  </xdr:twoCellAnchor>
  <xdr:twoCellAnchor editAs="oneCell">
    <xdr:from>
      <xdr:col>6</xdr:col>
      <xdr:colOff>188516</xdr:colOff>
      <xdr:row>137</xdr:row>
      <xdr:rowOff>69453</xdr:rowOff>
    </xdr:from>
    <xdr:to>
      <xdr:col>8</xdr:col>
      <xdr:colOff>327422</xdr:colOff>
      <xdr:row>145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B8552D6-0BD0-459D-BC93-EBF69DEC65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33" t="17918" r="8334" b="14999"/>
        <a:stretch/>
      </xdr:blipFill>
      <xdr:spPr>
        <a:xfrm>
          <a:off x="5208985" y="28267422"/>
          <a:ext cx="1865312" cy="1597422"/>
        </a:xfrm>
        <a:prstGeom prst="rect">
          <a:avLst/>
        </a:prstGeom>
      </xdr:spPr>
    </xdr:pic>
    <xdr:clientData/>
  </xdr:twoCellAnchor>
  <xdr:twoCellAnchor editAs="oneCell">
    <xdr:from>
      <xdr:col>2</xdr:col>
      <xdr:colOff>19844</xdr:colOff>
      <xdr:row>154</xdr:row>
      <xdr:rowOff>36600</xdr:rowOff>
    </xdr:from>
    <xdr:to>
      <xdr:col>4</xdr:col>
      <xdr:colOff>565547</xdr:colOff>
      <xdr:row>160</xdr:row>
      <xdr:rowOff>187366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9E3EA7A-BEA0-41B1-8367-31591CF9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032" y="31776678"/>
          <a:ext cx="2103437" cy="14009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9AAC86-3FEA-474E-A388-0225CBA97CA3}">
  <dimension ref="A1:T258"/>
  <sheetViews>
    <sheetView workbookViewId="0">
      <selection activeCell="P23" sqref="A1:XFD1048576"/>
    </sheetView>
  </sheetViews>
  <sheetFormatPr defaultColWidth="8.7265625" defaultRowHeight="14" x14ac:dyDescent="0.3"/>
  <cols>
    <col min="1" max="1" width="10.453125" style="4" customWidth="1"/>
    <col min="2" max="2" width="12.81640625" style="4" customWidth="1"/>
    <col min="3" max="3" width="13.7265625" style="4" customWidth="1"/>
    <col min="4" max="4" width="8.453125" style="4" customWidth="1"/>
    <col min="5" max="5" width="13.7265625" style="4" customWidth="1"/>
    <col min="6" max="6" width="12.54296875" style="4" customWidth="1"/>
    <col min="7" max="7" width="13.7265625" style="4" customWidth="1"/>
    <col min="8" max="8" width="11" style="4" customWidth="1"/>
    <col min="9" max="9" width="6.1796875" style="4" customWidth="1"/>
    <col min="10" max="10" width="8.7265625" style="4"/>
    <col min="11" max="11" width="12.26953125" style="4" customWidth="1"/>
    <col min="12" max="12" width="13.36328125" style="5" customWidth="1"/>
    <col min="13" max="13" width="39.1796875" style="4" customWidth="1"/>
    <col min="14" max="14" width="8.7265625" style="4"/>
    <col min="15" max="16" width="10.453125" style="4" bestFit="1" customWidth="1"/>
    <col min="17" max="17" width="12.54296875" style="4" customWidth="1"/>
    <col min="18" max="19" width="8.7265625" style="4"/>
    <col min="20" max="20" width="9.90625" style="4" bestFit="1" customWidth="1"/>
    <col min="21" max="21" width="9.81640625" style="4" bestFit="1" customWidth="1"/>
    <col min="22" max="16384" width="8.7265625" style="4"/>
  </cols>
  <sheetData>
    <row r="1" spans="1:20" ht="16.5" customHeight="1" x14ac:dyDescent="0.35">
      <c r="A1" s="151"/>
      <c r="B1" s="151"/>
      <c r="C1" s="151"/>
      <c r="D1" s="1"/>
      <c r="E1" s="2"/>
      <c r="F1" s="2"/>
      <c r="G1" s="3"/>
      <c r="H1" s="3"/>
    </row>
    <row r="2" spans="1:20" ht="16.5" customHeight="1" x14ac:dyDescent="0.35">
      <c r="A2" s="1"/>
      <c r="B2" s="1"/>
      <c r="C2" s="1"/>
      <c r="D2" s="1"/>
      <c r="E2" s="2"/>
      <c r="F2" s="2"/>
      <c r="G2" s="3"/>
      <c r="H2" s="3"/>
    </row>
    <row r="3" spans="1:20" ht="16.5" customHeight="1" x14ac:dyDescent="0.35">
      <c r="A3" s="1"/>
      <c r="B3" s="1"/>
      <c r="C3" s="1"/>
      <c r="D3" s="1"/>
      <c r="E3" s="2"/>
      <c r="F3" s="2"/>
      <c r="I3" s="6" t="s">
        <v>0</v>
      </c>
    </row>
    <row r="4" spans="1:20" ht="16.5" customHeight="1" x14ac:dyDescent="0.35">
      <c r="A4" s="1"/>
      <c r="B4" s="1"/>
      <c r="C4" s="1"/>
      <c r="D4" s="1"/>
      <c r="E4" s="2"/>
      <c r="I4" s="7" t="s">
        <v>140</v>
      </c>
    </row>
    <row r="5" spans="1:20" ht="16.5" customHeight="1" x14ac:dyDescent="0.35">
      <c r="A5" s="1"/>
      <c r="B5" s="1"/>
      <c r="C5" s="1"/>
      <c r="D5" s="1"/>
      <c r="E5" s="2"/>
    </row>
    <row r="6" spans="1:20" ht="16.5" customHeight="1" x14ac:dyDescent="0.35">
      <c r="A6" s="8" t="s">
        <v>1</v>
      </c>
      <c r="B6" s="1"/>
      <c r="C6" s="1"/>
      <c r="D6" s="1"/>
      <c r="E6" s="2"/>
      <c r="F6" s="2"/>
    </row>
    <row r="7" spans="1:20" ht="3" customHeight="1" x14ac:dyDescent="0.35">
      <c r="A7" s="8"/>
      <c r="B7" s="1"/>
      <c r="C7" s="1"/>
      <c r="D7" s="1"/>
      <c r="E7" s="2"/>
      <c r="F7" s="2"/>
    </row>
    <row r="8" spans="1:20" ht="16.5" customHeight="1" x14ac:dyDescent="0.35">
      <c r="A8" s="152" t="s">
        <v>2</v>
      </c>
      <c r="B8" s="153"/>
      <c r="C8" s="153"/>
      <c r="D8" s="153"/>
      <c r="E8" s="153"/>
      <c r="F8" s="153"/>
      <c r="G8" s="153"/>
      <c r="H8" s="153"/>
      <c r="I8" s="9"/>
      <c r="J8" s="10"/>
    </row>
    <row r="9" spans="1:20" ht="16.5" customHeight="1" x14ac:dyDescent="0.3">
      <c r="A9" s="11" t="s">
        <v>3</v>
      </c>
      <c r="E9" s="12"/>
      <c r="F9" s="12"/>
      <c r="G9" s="13"/>
      <c r="H9" s="13"/>
      <c r="J9" s="10"/>
      <c r="N9" s="10"/>
    </row>
    <row r="10" spans="1:20" ht="16.5" customHeight="1" x14ac:dyDescent="0.45">
      <c r="A10" s="14" t="s">
        <v>141</v>
      </c>
      <c r="E10" s="12"/>
      <c r="F10" s="12"/>
      <c r="G10" s="13"/>
      <c r="H10" s="13"/>
      <c r="J10" s="10"/>
      <c r="M10" s="15"/>
      <c r="N10" s="10"/>
    </row>
    <row r="11" spans="1:20" ht="16.5" customHeight="1" x14ac:dyDescent="0.3">
      <c r="A11" s="138" t="s">
        <v>227</v>
      </c>
      <c r="B11" s="16"/>
      <c r="C11" s="16"/>
      <c r="D11" s="16"/>
      <c r="E11" s="17"/>
      <c r="F11" s="17"/>
      <c r="G11" s="136"/>
      <c r="H11" s="136"/>
      <c r="I11" s="137"/>
      <c r="J11" s="10"/>
      <c r="N11" s="10"/>
    </row>
    <row r="12" spans="1:20" ht="16.5" customHeight="1" x14ac:dyDescent="0.3">
      <c r="A12" s="11"/>
      <c r="E12" s="12"/>
      <c r="F12" s="12"/>
      <c r="G12" s="13"/>
      <c r="H12" s="13"/>
      <c r="J12" s="10"/>
      <c r="N12" s="10"/>
    </row>
    <row r="13" spans="1:20" ht="16.5" customHeight="1" x14ac:dyDescent="0.3">
      <c r="A13" s="11"/>
      <c r="E13" s="12"/>
      <c r="F13" s="12"/>
      <c r="G13" s="13"/>
      <c r="H13" s="13"/>
      <c r="J13" s="10"/>
      <c r="N13" s="10"/>
    </row>
    <row r="14" spans="1:20" ht="16.5" customHeight="1" x14ac:dyDescent="0.3">
      <c r="C14" s="18" t="s">
        <v>143</v>
      </c>
      <c r="E14" s="12"/>
      <c r="F14" s="12"/>
      <c r="G14" s="13"/>
      <c r="H14" s="13"/>
      <c r="J14" s="10"/>
    </row>
    <row r="15" spans="1:20" ht="16.5" customHeight="1" x14ac:dyDescent="0.35">
      <c r="B15" s="10"/>
      <c r="C15" s="18" t="s">
        <v>145</v>
      </c>
      <c r="E15" s="12"/>
      <c r="F15" s="12"/>
      <c r="G15" s="13"/>
      <c r="H15" s="13"/>
      <c r="J15" s="10"/>
      <c r="L15" s="4"/>
      <c r="M15" s="19"/>
      <c r="N15" s="19"/>
      <c r="O15" s="19"/>
      <c r="P15" s="19"/>
      <c r="Q15" s="19"/>
      <c r="R15" s="19"/>
      <c r="S15" s="19"/>
      <c r="T15" s="19"/>
    </row>
    <row r="16" spans="1:20" ht="16.5" customHeight="1" x14ac:dyDescent="0.3">
      <c r="A16" s="10"/>
      <c r="B16" s="10"/>
      <c r="C16" s="18" t="s">
        <v>220</v>
      </c>
      <c r="E16" s="12"/>
      <c r="F16" s="12"/>
      <c r="G16" s="13"/>
      <c r="H16" s="13"/>
      <c r="J16" s="10"/>
      <c r="N16" s="10"/>
      <c r="O16" s="20"/>
      <c r="Q16" s="20"/>
    </row>
    <row r="17" spans="1:20" ht="16.5" customHeight="1" x14ac:dyDescent="0.3">
      <c r="A17" s="10"/>
      <c r="B17" s="10"/>
      <c r="C17" s="18"/>
      <c r="D17" s="4" t="s">
        <v>219</v>
      </c>
      <c r="E17" s="12"/>
      <c r="F17" s="12"/>
      <c r="G17" s="13"/>
      <c r="H17" s="13"/>
      <c r="J17" s="10"/>
      <c r="N17" s="10"/>
      <c r="O17" s="20"/>
      <c r="Q17" s="20"/>
    </row>
    <row r="18" spans="1:20" ht="16.5" customHeight="1" x14ac:dyDescent="0.35">
      <c r="C18" s="18" t="s">
        <v>144</v>
      </c>
      <c r="E18" s="12"/>
      <c r="F18" s="12"/>
      <c r="G18" s="13"/>
      <c r="H18" s="13"/>
      <c r="J18" s="10"/>
      <c r="L18" s="4"/>
      <c r="M18"/>
      <c r="N18"/>
      <c r="O18"/>
      <c r="P18"/>
      <c r="Q18"/>
      <c r="R18"/>
      <c r="S18"/>
      <c r="T18"/>
    </row>
    <row r="19" spans="1:20" ht="16.5" customHeight="1" x14ac:dyDescent="0.35">
      <c r="A19" s="154" t="s">
        <v>4</v>
      </c>
      <c r="B19" s="155"/>
      <c r="C19" s="4" t="s">
        <v>218</v>
      </c>
      <c r="E19" s="12"/>
      <c r="F19" s="12"/>
      <c r="G19" s="13"/>
      <c r="H19" s="13"/>
      <c r="J19" s="10"/>
      <c r="L19" s="156"/>
      <c r="M19" s="157"/>
      <c r="N19" s="157"/>
      <c r="O19" s="157"/>
      <c r="P19" s="157"/>
      <c r="Q19" s="157"/>
      <c r="R19" s="157"/>
      <c r="S19" s="157"/>
      <c r="T19" s="157"/>
    </row>
    <row r="20" spans="1:20" ht="16.5" customHeight="1" x14ac:dyDescent="0.35">
      <c r="A20" s="159" t="s">
        <v>142</v>
      </c>
      <c r="B20" s="160"/>
      <c r="C20" s="18"/>
      <c r="D20" s="4" t="s">
        <v>216</v>
      </c>
      <c r="E20" s="12"/>
      <c r="F20" s="12"/>
      <c r="G20" s="13"/>
      <c r="H20" s="13"/>
      <c r="J20" s="10"/>
      <c r="L20" s="4"/>
      <c r="M20"/>
      <c r="N20"/>
      <c r="O20"/>
      <c r="P20"/>
      <c r="Q20"/>
      <c r="R20"/>
      <c r="S20"/>
      <c r="T20"/>
    </row>
    <row r="21" spans="1:20" ht="16.5" customHeight="1" x14ac:dyDescent="0.35">
      <c r="A21" s="133"/>
      <c r="B21" s="134"/>
      <c r="C21" s="18"/>
      <c r="D21" s="4" t="s">
        <v>5</v>
      </c>
      <c r="E21" s="12"/>
      <c r="F21" s="12"/>
      <c r="G21" s="13"/>
      <c r="J21" s="10"/>
      <c r="L21" s="4"/>
      <c r="M21"/>
      <c r="N21"/>
      <c r="O21"/>
      <c r="P21"/>
      <c r="Q21"/>
      <c r="R21"/>
      <c r="S21"/>
      <c r="T21"/>
    </row>
    <row r="22" spans="1:20" ht="16.5" customHeight="1" x14ac:dyDescent="0.35">
      <c r="A22" s="133"/>
      <c r="B22" s="134"/>
      <c r="C22" s="18"/>
      <c r="D22" s="4" t="s">
        <v>217</v>
      </c>
      <c r="E22" s="12"/>
      <c r="F22" s="12"/>
      <c r="G22" s="13"/>
      <c r="J22" s="10"/>
      <c r="L22" s="4"/>
      <c r="M22"/>
      <c r="N22"/>
      <c r="O22"/>
      <c r="P22"/>
      <c r="Q22"/>
      <c r="R22"/>
      <c r="S22"/>
      <c r="T22"/>
    </row>
    <row r="23" spans="1:20" ht="16.5" customHeight="1" x14ac:dyDescent="0.35">
      <c r="A23" s="23"/>
      <c r="B23" s="23"/>
      <c r="C23" s="18" t="s">
        <v>146</v>
      </c>
      <c r="E23" s="12"/>
      <c r="F23" s="12"/>
      <c r="G23" s="13"/>
      <c r="H23" s="13"/>
      <c r="J23" s="10"/>
      <c r="L23" s="4"/>
      <c r="M23"/>
      <c r="N23"/>
      <c r="O23"/>
      <c r="P23"/>
      <c r="Q23"/>
      <c r="R23"/>
      <c r="S23"/>
      <c r="T23"/>
    </row>
    <row r="24" spans="1:20" ht="16.5" customHeight="1" x14ac:dyDescent="0.35">
      <c r="A24" s="23"/>
      <c r="B24" s="23"/>
      <c r="C24" s="18" t="s">
        <v>6</v>
      </c>
      <c r="E24" s="12"/>
      <c r="F24" s="12"/>
      <c r="G24" s="13"/>
      <c r="H24" s="13"/>
      <c r="J24" s="10"/>
      <c r="L24" s="4"/>
      <c r="M24"/>
      <c r="N24"/>
      <c r="O24"/>
      <c r="P24"/>
      <c r="Q24"/>
      <c r="R24"/>
      <c r="S24"/>
      <c r="T24"/>
    </row>
    <row r="25" spans="1:20" ht="16.5" customHeight="1" x14ac:dyDescent="0.3">
      <c r="A25" s="10"/>
      <c r="B25" s="10"/>
      <c r="F25" s="12"/>
      <c r="G25" s="13"/>
      <c r="H25" s="13"/>
      <c r="J25" s="10"/>
      <c r="N25" s="10"/>
      <c r="O25" s="20"/>
      <c r="Q25" s="20"/>
    </row>
    <row r="26" spans="1:20" ht="16.5" customHeight="1" x14ac:dyDescent="0.35">
      <c r="A26" s="24" t="s">
        <v>147</v>
      </c>
      <c r="B26" s="19"/>
      <c r="C26" s="19"/>
      <c r="E26" s="12"/>
      <c r="F26" s="12"/>
      <c r="G26" s="13"/>
      <c r="H26" s="13"/>
      <c r="J26" s="10"/>
      <c r="N26" s="10"/>
      <c r="O26" s="20"/>
      <c r="Q26" s="20"/>
    </row>
    <row r="27" spans="1:20" ht="16.5" customHeight="1" x14ac:dyDescent="0.3">
      <c r="A27" s="10"/>
      <c r="B27" s="10"/>
      <c r="E27" s="12"/>
      <c r="F27" s="12"/>
      <c r="G27" s="13"/>
      <c r="H27" s="13"/>
      <c r="J27" s="10"/>
      <c r="N27" s="10"/>
      <c r="O27" s="10"/>
    </row>
    <row r="28" spans="1:20" ht="16.5" customHeight="1" x14ac:dyDescent="0.45">
      <c r="A28" s="25" t="s">
        <v>7</v>
      </c>
      <c r="J28" s="10"/>
      <c r="N28" s="10"/>
      <c r="O28" s="26" t="s">
        <v>8</v>
      </c>
    </row>
    <row r="29" spans="1:20" ht="16.5" customHeight="1" x14ac:dyDescent="0.3">
      <c r="A29" s="25" t="s">
        <v>223</v>
      </c>
      <c r="J29" s="10"/>
      <c r="N29" s="10"/>
      <c r="O29" s="10"/>
    </row>
    <row r="30" spans="1:20" ht="16.5" customHeight="1" x14ac:dyDescent="0.3">
      <c r="A30" s="27" t="s">
        <v>9</v>
      </c>
      <c r="J30" s="10"/>
      <c r="N30" s="10"/>
      <c r="O30" s="10"/>
    </row>
    <row r="31" spans="1:20" ht="16.5" customHeight="1" x14ac:dyDescent="0.3">
      <c r="J31" s="10"/>
      <c r="K31" s="158" t="s">
        <v>148</v>
      </c>
      <c r="L31" s="158"/>
      <c r="M31" s="158"/>
      <c r="N31" s="10"/>
      <c r="O31" s="10"/>
    </row>
    <row r="32" spans="1:20" ht="16.5" customHeight="1" x14ac:dyDescent="0.3">
      <c r="C32" s="161" t="s">
        <v>10</v>
      </c>
      <c r="D32" s="161"/>
      <c r="E32" s="161"/>
      <c r="F32" s="161"/>
      <c r="G32" s="161"/>
      <c r="J32" s="10"/>
      <c r="K32" s="5" t="s">
        <v>11</v>
      </c>
      <c r="L32" s="5">
        <v>5</v>
      </c>
      <c r="M32" s="4" t="s">
        <v>149</v>
      </c>
      <c r="N32" s="10"/>
      <c r="O32" s="10" t="s">
        <v>12</v>
      </c>
      <c r="P32" s="4">
        <v>10</v>
      </c>
      <c r="Q32" s="4">
        <v>6</v>
      </c>
      <c r="S32" s="4">
        <v>10</v>
      </c>
    </row>
    <row r="33" spans="1:20" ht="16.5" customHeight="1" x14ac:dyDescent="0.35">
      <c r="C33" s="162">
        <f>+L228</f>
        <v>28704.52</v>
      </c>
      <c r="D33" s="163" t="s">
        <v>13</v>
      </c>
      <c r="E33" s="163"/>
      <c r="F33" s="163"/>
      <c r="G33" s="164"/>
      <c r="J33" s="10"/>
      <c r="M33" s="4" t="s">
        <v>14</v>
      </c>
      <c r="N33" s="10"/>
      <c r="O33" s="10" t="s">
        <v>15</v>
      </c>
      <c r="P33" s="4">
        <v>5</v>
      </c>
      <c r="Q33" s="4">
        <v>5</v>
      </c>
      <c r="R33" s="28"/>
      <c r="S33" s="4">
        <v>6</v>
      </c>
    </row>
    <row r="34" spans="1:20" ht="16.5" customHeight="1" x14ac:dyDescent="0.35">
      <c r="B34" s="19"/>
      <c r="C34" s="162"/>
      <c r="D34" s="165" t="s">
        <v>151</v>
      </c>
      <c r="E34" s="165"/>
      <c r="F34" s="165"/>
      <c r="G34" s="166"/>
      <c r="H34" s="19"/>
      <c r="I34" s="19"/>
      <c r="J34" s="10"/>
      <c r="M34" s="4" t="s">
        <v>150</v>
      </c>
      <c r="N34" s="10"/>
      <c r="O34" s="10" t="s">
        <v>16</v>
      </c>
      <c r="P34" s="4">
        <v>3</v>
      </c>
      <c r="Q34" s="4">
        <v>3</v>
      </c>
      <c r="R34" s="28"/>
      <c r="S34" s="4">
        <v>3</v>
      </c>
    </row>
    <row r="35" spans="1:20" ht="16.5" customHeight="1" x14ac:dyDescent="0.35">
      <c r="A35" s="29"/>
      <c r="B35" s="30"/>
      <c r="C35" s="31"/>
      <c r="D35" s="30"/>
      <c r="E35" s="29"/>
      <c r="F35" s="29"/>
      <c r="G35" s="32"/>
      <c r="H35" s="32"/>
      <c r="I35" s="32"/>
      <c r="N35" s="10"/>
    </row>
    <row r="36" spans="1:20" ht="16.5" customHeight="1" x14ac:dyDescent="0.35">
      <c r="F36" s="33"/>
      <c r="G36" s="24"/>
      <c r="H36" s="1"/>
      <c r="I36" s="1"/>
      <c r="J36" s="10"/>
      <c r="K36" s="5"/>
      <c r="M36" s="1"/>
      <c r="P36" s="4">
        <f>SUM(P32:P34)</f>
        <v>18</v>
      </c>
      <c r="Q36" s="4">
        <f>SUM(Q32:Q34)</f>
        <v>14</v>
      </c>
      <c r="S36" s="4">
        <f>SUM(S32:S34)</f>
        <v>19</v>
      </c>
    </row>
    <row r="37" spans="1:20" ht="16.5" customHeight="1" x14ac:dyDescent="0.35">
      <c r="B37" s="34" t="s">
        <v>17</v>
      </c>
      <c r="F37" s="33"/>
      <c r="G37" s="35"/>
      <c r="H37" s="1"/>
      <c r="I37" s="1"/>
      <c r="J37" s="10"/>
      <c r="K37" s="5"/>
      <c r="M37" s="36"/>
      <c r="S37" s="37"/>
    </row>
    <row r="38" spans="1:20" ht="16.5" customHeight="1" x14ac:dyDescent="0.35">
      <c r="B38" s="38" t="s">
        <v>18</v>
      </c>
      <c r="J38" s="10"/>
      <c r="K38" s="5"/>
      <c r="M38" s="24"/>
    </row>
    <row r="39" spans="1:20" ht="16.5" customHeight="1" x14ac:dyDescent="0.35">
      <c r="B39" s="39"/>
      <c r="C39" s="40"/>
      <c r="D39" s="39"/>
      <c r="G39" s="1"/>
      <c r="H39" s="1"/>
      <c r="I39" s="1"/>
      <c r="J39" s="10"/>
      <c r="K39" s="5"/>
      <c r="M39" s="24"/>
    </row>
    <row r="40" spans="1:20" ht="16.5" customHeight="1" x14ac:dyDescent="0.35">
      <c r="C40" s="41" t="s">
        <v>19</v>
      </c>
      <c r="D40" s="42"/>
      <c r="E40" s="42"/>
      <c r="F40" s="43"/>
      <c r="G40" s="44"/>
      <c r="H40" s="1"/>
      <c r="I40" s="1"/>
      <c r="J40" s="10"/>
      <c r="K40" s="5"/>
      <c r="M40" s="24"/>
      <c r="N40" s="24"/>
      <c r="O40" s="10"/>
    </row>
    <row r="41" spans="1:20" ht="16.5" customHeight="1" x14ac:dyDescent="0.35">
      <c r="C41" s="45">
        <f>+L236</f>
        <v>28245.24768</v>
      </c>
      <c r="D41" s="167" t="s">
        <v>13</v>
      </c>
      <c r="E41" s="168"/>
      <c r="F41" s="168"/>
      <c r="G41" s="169"/>
      <c r="H41" s="1"/>
      <c r="I41" s="1"/>
      <c r="J41" s="10"/>
      <c r="K41" s="5"/>
      <c r="M41" s="24"/>
      <c r="P41" s="5"/>
    </row>
    <row r="42" spans="1:20" ht="16.5" customHeight="1" x14ac:dyDescent="0.35">
      <c r="B42" s="46"/>
      <c r="C42" s="47"/>
      <c r="D42" s="170" t="s">
        <v>151</v>
      </c>
      <c r="E42" s="171"/>
      <c r="F42" s="171"/>
      <c r="G42" s="172"/>
      <c r="H42" s="1"/>
      <c r="I42" s="1"/>
      <c r="J42" s="10"/>
      <c r="K42" s="5"/>
      <c r="M42" s="24"/>
      <c r="O42" s="20"/>
      <c r="P42" s="5"/>
    </row>
    <row r="43" spans="1:20" ht="16.5" customHeight="1" x14ac:dyDescent="0.3">
      <c r="H43" s="10"/>
      <c r="I43" s="10"/>
      <c r="O43" s="20"/>
      <c r="P43" s="5"/>
    </row>
    <row r="44" spans="1:20" ht="18" customHeight="1" x14ac:dyDescent="0.4">
      <c r="A44" s="48" t="s">
        <v>20</v>
      </c>
      <c r="B44" s="19"/>
      <c r="C44" s="19"/>
      <c r="D44" s="19"/>
      <c r="E44" s="19"/>
      <c r="F44" s="19"/>
      <c r="G44" s="19"/>
      <c r="H44" s="19"/>
      <c r="I44" s="19"/>
      <c r="J44" s="10"/>
      <c r="O44" s="20"/>
      <c r="P44" s="5"/>
    </row>
    <row r="45" spans="1:20" ht="16.5" customHeight="1" x14ac:dyDescent="0.3">
      <c r="D45" s="10"/>
      <c r="F45" s="10"/>
      <c r="G45" s="10"/>
      <c r="H45" s="10"/>
      <c r="I45" s="10"/>
    </row>
    <row r="46" spans="1:20" ht="16.5" customHeight="1" x14ac:dyDescent="0.35">
      <c r="A46" s="49" t="s">
        <v>21</v>
      </c>
      <c r="B46" s="50" t="s">
        <v>152</v>
      </c>
      <c r="C46" s="51"/>
      <c r="D46" s="51"/>
      <c r="E46" s="51"/>
      <c r="F46" s="51"/>
      <c r="G46" s="52" t="s">
        <v>22</v>
      </c>
      <c r="I46" s="19"/>
      <c r="J46" s="10"/>
      <c r="K46" s="53" t="s">
        <v>23</v>
      </c>
      <c r="L46" s="54" t="s">
        <v>24</v>
      </c>
      <c r="M46" s="55" t="s">
        <v>25</v>
      </c>
      <c r="P46" s="5"/>
      <c r="R46" s="28"/>
      <c r="T46" s="56"/>
    </row>
    <row r="47" spans="1:20" ht="16.5" customHeight="1" x14ac:dyDescent="0.35">
      <c r="A47" s="10"/>
      <c r="B47" s="57" t="s">
        <v>153</v>
      </c>
      <c r="C47" s="19"/>
      <c r="D47" s="19"/>
      <c r="E47" s="19"/>
      <c r="F47" s="19"/>
      <c r="G47" s="58" t="s">
        <v>158</v>
      </c>
      <c r="I47" s="19"/>
      <c r="J47" s="10"/>
      <c r="K47" s="61"/>
      <c r="L47" s="62">
        <v>500</v>
      </c>
      <c r="M47" s="4" t="s">
        <v>192</v>
      </c>
    </row>
    <row r="48" spans="1:20" ht="16.5" customHeight="1" x14ac:dyDescent="0.35">
      <c r="A48" s="10"/>
      <c r="B48" s="25" t="s">
        <v>154</v>
      </c>
      <c r="C48" s="19"/>
      <c r="D48" s="19"/>
      <c r="E48" s="19"/>
      <c r="F48" s="19"/>
      <c r="G48" s="58" t="s">
        <v>157</v>
      </c>
      <c r="H48" s="19"/>
      <c r="I48" s="19"/>
      <c r="J48" s="10"/>
      <c r="K48" s="61"/>
      <c r="L48" s="62"/>
      <c r="M48" s="24" t="s">
        <v>191</v>
      </c>
    </row>
    <row r="49" spans="1:16" ht="16.5" customHeight="1" x14ac:dyDescent="0.35">
      <c r="A49" s="10"/>
      <c r="D49" s="19"/>
      <c r="E49" s="19"/>
      <c r="F49" s="19"/>
      <c r="G49" s="63"/>
      <c r="H49" s="19"/>
      <c r="I49" s="19"/>
      <c r="J49" s="10"/>
      <c r="K49" s="59"/>
      <c r="L49" s="60"/>
      <c r="M49" s="64"/>
      <c r="N49" s="24"/>
      <c r="O49" s="10"/>
    </row>
    <row r="50" spans="1:16" ht="16.5" customHeight="1" x14ac:dyDescent="0.35">
      <c r="A50" s="10"/>
      <c r="B50" s="28" t="s">
        <v>155</v>
      </c>
      <c r="D50" s="19"/>
      <c r="E50" s="19"/>
      <c r="F50" s="19"/>
      <c r="H50" s="19"/>
      <c r="I50" s="19"/>
      <c r="J50" s="10"/>
      <c r="K50" s="59"/>
      <c r="L50" s="62"/>
      <c r="M50" s="24"/>
      <c r="N50" s="57"/>
      <c r="P50" s="5"/>
    </row>
    <row r="51" spans="1:16" ht="16.5" customHeight="1" x14ac:dyDescent="0.35">
      <c r="A51" s="10"/>
      <c r="B51" s="57" t="s">
        <v>161</v>
      </c>
      <c r="D51" s="19"/>
      <c r="E51" s="19"/>
      <c r="F51" s="19"/>
      <c r="H51" s="19"/>
      <c r="I51" s="19"/>
      <c r="J51" s="10"/>
      <c r="K51" s="59"/>
      <c r="L51" s="62"/>
      <c r="M51" s="24"/>
      <c r="P51" s="5"/>
    </row>
    <row r="52" spans="1:16" ht="16.5" customHeight="1" x14ac:dyDescent="0.35">
      <c r="A52" s="10"/>
      <c r="D52" s="19"/>
      <c r="E52" s="19"/>
      <c r="F52" s="19"/>
      <c r="G52" s="65"/>
      <c r="H52" s="19"/>
      <c r="I52" s="19"/>
      <c r="J52" s="10"/>
      <c r="K52" s="59"/>
      <c r="L52" s="62"/>
      <c r="M52" s="24"/>
      <c r="P52" s="5"/>
    </row>
    <row r="53" spans="1:16" ht="16.5" customHeight="1" x14ac:dyDescent="0.35">
      <c r="A53" s="10"/>
      <c r="B53" s="57" t="s">
        <v>156</v>
      </c>
      <c r="D53" s="19"/>
      <c r="E53" s="19"/>
      <c r="F53" s="19"/>
      <c r="G53" s="65"/>
      <c r="H53" s="19"/>
      <c r="I53" s="19"/>
      <c r="J53" s="10"/>
      <c r="K53" s="59"/>
      <c r="L53" s="62"/>
      <c r="M53" s="24"/>
      <c r="P53" s="5"/>
    </row>
    <row r="54" spans="1:16" ht="16.5" customHeight="1" x14ac:dyDescent="0.35">
      <c r="A54" s="76"/>
      <c r="B54" s="140" t="s">
        <v>162</v>
      </c>
      <c r="C54" s="29"/>
      <c r="D54" s="77"/>
      <c r="E54" s="77"/>
      <c r="F54" s="77"/>
      <c r="G54" s="139"/>
      <c r="H54" s="77"/>
      <c r="I54" s="77"/>
      <c r="J54" s="10"/>
      <c r="K54" s="59"/>
      <c r="L54" s="62"/>
      <c r="M54" s="24"/>
      <c r="P54" s="5"/>
    </row>
    <row r="55" spans="1:16" ht="16.5" customHeight="1" x14ac:dyDescent="0.35">
      <c r="A55" s="10"/>
      <c r="D55" s="19"/>
      <c r="E55" s="19"/>
      <c r="F55" s="19"/>
      <c r="G55" s="65"/>
      <c r="H55" s="19"/>
      <c r="I55" s="19"/>
      <c r="J55" s="10"/>
      <c r="K55" s="59"/>
      <c r="L55" s="62"/>
      <c r="M55" s="24"/>
      <c r="P55" s="5"/>
    </row>
    <row r="56" spans="1:16" ht="16.5" customHeight="1" x14ac:dyDescent="0.35">
      <c r="A56" s="10"/>
      <c r="B56" s="4" t="s">
        <v>225</v>
      </c>
      <c r="D56" s="19"/>
      <c r="E56" s="19"/>
      <c r="F56" s="19"/>
      <c r="G56" s="65"/>
      <c r="H56" s="19"/>
      <c r="I56" s="19"/>
      <c r="J56" s="10"/>
      <c r="K56" s="59"/>
      <c r="L56" s="62"/>
      <c r="M56" s="24"/>
      <c r="O56" s="4">
        <f>2000+500</f>
        <v>2500</v>
      </c>
      <c r="P56" s="5"/>
    </row>
    <row r="57" spans="1:16" ht="16.5" customHeight="1" x14ac:dyDescent="0.35">
      <c r="A57" s="10"/>
      <c r="B57" s="27" t="s">
        <v>160</v>
      </c>
      <c r="D57" s="19"/>
      <c r="E57" s="19"/>
      <c r="F57" s="19"/>
      <c r="G57" s="65"/>
      <c r="H57" s="19"/>
      <c r="I57" s="19"/>
      <c r="J57" s="10"/>
      <c r="K57" s="59"/>
      <c r="L57" s="62"/>
      <c r="M57" s="24"/>
      <c r="P57" s="5"/>
    </row>
    <row r="58" spans="1:16" ht="16.5" customHeight="1" x14ac:dyDescent="0.35">
      <c r="A58" s="10"/>
      <c r="B58" s="73" t="s">
        <v>204</v>
      </c>
      <c r="D58" s="19"/>
      <c r="E58" s="19"/>
      <c r="F58" s="19"/>
      <c r="G58" s="65"/>
      <c r="H58" s="19"/>
      <c r="I58" s="19"/>
      <c r="J58" s="10"/>
      <c r="K58" s="59"/>
      <c r="L58" s="62"/>
      <c r="M58" s="24"/>
      <c r="P58" s="5"/>
    </row>
    <row r="59" spans="1:16" ht="9" customHeight="1" x14ac:dyDescent="0.35">
      <c r="A59" s="10"/>
      <c r="D59" s="19"/>
      <c r="E59" s="19"/>
      <c r="F59" s="19"/>
      <c r="G59" s="65"/>
      <c r="H59" s="19"/>
      <c r="I59" s="19"/>
      <c r="J59" s="10"/>
      <c r="K59" s="59"/>
      <c r="L59" s="62"/>
      <c r="M59" s="24"/>
      <c r="P59" s="5"/>
    </row>
    <row r="60" spans="1:16" ht="16.5" customHeight="1" x14ac:dyDescent="0.35">
      <c r="A60" s="10"/>
      <c r="C60" s="4" t="s">
        <v>224</v>
      </c>
      <c r="D60" s="19"/>
      <c r="E60" s="19"/>
      <c r="F60" s="19"/>
      <c r="G60" s="65"/>
      <c r="H60" s="19"/>
      <c r="I60" s="19"/>
      <c r="J60" s="10"/>
      <c r="K60" s="59"/>
      <c r="L60" s="62"/>
      <c r="M60" s="24"/>
      <c r="P60" s="5"/>
    </row>
    <row r="61" spans="1:16" ht="16.5" customHeight="1" x14ac:dyDescent="0.35">
      <c r="A61" s="10"/>
      <c r="C61" s="68" t="s">
        <v>163</v>
      </c>
      <c r="D61" s="19"/>
      <c r="E61" s="19"/>
      <c r="F61" s="19"/>
      <c r="G61" s="65"/>
      <c r="H61" s="19"/>
      <c r="I61" s="19"/>
      <c r="J61" s="10"/>
      <c r="K61" s="59"/>
      <c r="L61" s="62"/>
      <c r="M61" s="24"/>
      <c r="P61" s="5"/>
    </row>
    <row r="62" spans="1:16" ht="16.5" customHeight="1" x14ac:dyDescent="0.35">
      <c r="A62" s="10"/>
      <c r="B62" s="68"/>
      <c r="C62" s="68" t="s">
        <v>99</v>
      </c>
      <c r="D62" s="19"/>
      <c r="E62" s="19"/>
      <c r="F62" s="19"/>
      <c r="G62" s="65"/>
      <c r="H62" s="19"/>
      <c r="I62" s="19"/>
      <c r="J62" s="10"/>
      <c r="K62" s="59"/>
      <c r="L62" s="62"/>
      <c r="M62" s="24"/>
      <c r="P62" s="5"/>
    </row>
    <row r="63" spans="1:16" ht="16.5" customHeight="1" x14ac:dyDescent="0.35">
      <c r="A63" s="10"/>
      <c r="B63" s="68"/>
      <c r="C63" s="68" t="s">
        <v>100</v>
      </c>
      <c r="D63" s="19"/>
      <c r="E63" s="19"/>
      <c r="F63" s="19"/>
      <c r="G63" s="65"/>
      <c r="H63" s="19"/>
      <c r="I63" s="19"/>
      <c r="J63" s="10"/>
      <c r="K63" s="59"/>
      <c r="L63" s="62"/>
      <c r="M63" s="24"/>
      <c r="P63" s="5"/>
    </row>
    <row r="64" spans="1:16" ht="16.5" customHeight="1" x14ac:dyDescent="0.35">
      <c r="A64" s="10"/>
      <c r="B64" s="68"/>
      <c r="C64" s="68" t="s">
        <v>101</v>
      </c>
      <c r="D64" s="19"/>
      <c r="E64" s="19"/>
      <c r="F64" s="19"/>
      <c r="G64" s="65"/>
      <c r="H64" s="19"/>
      <c r="I64" s="19"/>
      <c r="J64" s="10"/>
      <c r="K64" s="59"/>
      <c r="L64" s="62"/>
      <c r="M64" s="24"/>
      <c r="P64" s="5"/>
    </row>
    <row r="65" spans="1:16" ht="16.5" customHeight="1" x14ac:dyDescent="0.35">
      <c r="A65" s="10"/>
      <c r="B65" s="68"/>
      <c r="C65" s="68" t="s">
        <v>37</v>
      </c>
      <c r="D65" s="19"/>
      <c r="E65" s="19"/>
      <c r="F65" s="19"/>
      <c r="G65" s="65"/>
      <c r="H65" s="19"/>
      <c r="I65" s="19"/>
      <c r="J65" s="10"/>
      <c r="K65" s="59"/>
      <c r="L65" s="62"/>
      <c r="M65" s="24"/>
      <c r="P65" s="5"/>
    </row>
    <row r="66" spans="1:16" ht="16.5" customHeight="1" x14ac:dyDescent="0.35">
      <c r="A66" s="10"/>
      <c r="B66" s="68"/>
      <c r="C66" s="68" t="s">
        <v>193</v>
      </c>
      <c r="D66" s="19"/>
      <c r="E66" s="19"/>
      <c r="F66" s="19"/>
      <c r="G66" s="65"/>
      <c r="H66" s="19"/>
      <c r="I66" s="19"/>
      <c r="J66" s="10"/>
      <c r="K66" s="59"/>
      <c r="L66" s="62"/>
      <c r="M66" s="24"/>
      <c r="P66" s="5"/>
    </row>
    <row r="67" spans="1:16" ht="16.5" customHeight="1" x14ac:dyDescent="0.35">
      <c r="A67" s="10"/>
      <c r="B67" s="68"/>
      <c r="C67" s="68" t="s">
        <v>186</v>
      </c>
      <c r="D67" s="19"/>
      <c r="E67" s="19"/>
      <c r="F67" s="19"/>
      <c r="G67" s="65"/>
      <c r="H67" s="19"/>
      <c r="I67" s="19"/>
      <c r="J67" s="10"/>
      <c r="K67" s="59"/>
      <c r="L67" s="62"/>
      <c r="M67" s="24"/>
      <c r="P67" s="5"/>
    </row>
    <row r="68" spans="1:16" ht="16.5" customHeight="1" x14ac:dyDescent="0.35">
      <c r="A68" s="10"/>
      <c r="C68" s="4" t="s">
        <v>187</v>
      </c>
      <c r="D68" s="19"/>
      <c r="E68" s="19"/>
      <c r="F68" s="19"/>
      <c r="G68" s="65"/>
      <c r="H68" s="19"/>
      <c r="I68" s="19"/>
      <c r="J68" s="10"/>
      <c r="K68" s="59"/>
      <c r="L68" s="62"/>
      <c r="M68" s="24"/>
      <c r="P68" s="5"/>
    </row>
    <row r="69" spans="1:16" ht="16.5" customHeight="1" x14ac:dyDescent="0.3">
      <c r="H69" s="66"/>
      <c r="J69" s="10"/>
      <c r="K69" s="61"/>
      <c r="L69" s="74"/>
      <c r="M69" s="24"/>
    </row>
    <row r="70" spans="1:16" ht="16.5" customHeight="1" x14ac:dyDescent="0.3">
      <c r="H70" s="66"/>
      <c r="J70" s="10"/>
      <c r="K70" s="61"/>
      <c r="L70" s="74"/>
      <c r="M70" s="24"/>
    </row>
    <row r="71" spans="1:16" ht="16.5" customHeight="1" x14ac:dyDescent="0.3">
      <c r="H71" s="66"/>
      <c r="J71" s="10"/>
      <c r="K71" s="61"/>
      <c r="L71" s="74"/>
      <c r="O71" s="72"/>
    </row>
    <row r="72" spans="1:16" ht="16.5" customHeight="1" x14ac:dyDescent="0.35">
      <c r="A72" s="10"/>
      <c r="H72" s="19"/>
      <c r="I72" s="19"/>
      <c r="J72" s="10"/>
      <c r="K72" s="59"/>
      <c r="L72" s="60"/>
      <c r="M72" s="64"/>
      <c r="N72" s="24"/>
      <c r="O72" s="10"/>
    </row>
    <row r="73" spans="1:16" ht="16.5" customHeight="1" x14ac:dyDescent="0.35">
      <c r="A73" s="10"/>
      <c r="F73" s="68"/>
      <c r="H73" s="19"/>
      <c r="I73" s="19"/>
      <c r="J73" s="10"/>
      <c r="K73" s="59"/>
      <c r="L73" s="81">
        <f>SUM(L47:L72)</f>
        <v>500</v>
      </c>
      <c r="M73" s="82" t="s">
        <v>51</v>
      </c>
      <c r="N73" s="24"/>
      <c r="O73" s="10"/>
    </row>
    <row r="74" spans="1:16" s="120" customFormat="1" ht="16.5" customHeight="1" x14ac:dyDescent="0.35">
      <c r="A74" s="119"/>
      <c r="C74" s="121"/>
      <c r="F74" s="121"/>
      <c r="H74" s="122"/>
      <c r="I74" s="122"/>
      <c r="J74" s="119"/>
      <c r="L74" s="123"/>
      <c r="M74" s="124"/>
      <c r="N74" s="125"/>
      <c r="O74" s="119"/>
    </row>
    <row r="75" spans="1:16" s="120" customFormat="1" ht="16.5" customHeight="1" x14ac:dyDescent="0.35">
      <c r="A75" s="119"/>
      <c r="C75" s="4" t="s">
        <v>159</v>
      </c>
      <c r="D75" s="4"/>
      <c r="E75" s="4"/>
      <c r="F75" s="121"/>
      <c r="H75" s="122"/>
      <c r="I75" s="122"/>
      <c r="J75" s="119"/>
      <c r="L75" s="123"/>
      <c r="M75" s="124"/>
      <c r="N75" s="125"/>
      <c r="O75" s="119"/>
    </row>
    <row r="76" spans="1:16" s="120" customFormat="1" ht="16.5" customHeight="1" x14ac:dyDescent="0.35">
      <c r="A76" s="119"/>
      <c r="C76" s="68" t="s">
        <v>42</v>
      </c>
      <c r="D76" s="4"/>
      <c r="E76" s="68" t="s">
        <v>43</v>
      </c>
      <c r="F76" s="121"/>
      <c r="H76" s="122"/>
      <c r="I76" s="122"/>
      <c r="J76" s="119"/>
      <c r="L76" s="123"/>
      <c r="M76" s="124"/>
      <c r="N76" s="125"/>
      <c r="O76" s="119"/>
    </row>
    <row r="77" spans="1:16" s="120" customFormat="1" ht="16.5" customHeight="1" x14ac:dyDescent="0.35">
      <c r="A77" s="119"/>
      <c r="C77" s="68" t="s">
        <v>44</v>
      </c>
      <c r="D77" s="4"/>
      <c r="E77" s="68" t="s">
        <v>45</v>
      </c>
      <c r="F77" s="121"/>
      <c r="H77" s="122"/>
      <c r="I77" s="122"/>
      <c r="J77" s="119"/>
      <c r="L77" s="123"/>
      <c r="M77" s="124"/>
      <c r="N77" s="125"/>
      <c r="O77" s="119"/>
    </row>
    <row r="78" spans="1:16" s="120" customFormat="1" ht="16.5" customHeight="1" x14ac:dyDescent="0.35">
      <c r="A78" s="119"/>
      <c r="C78" s="68" t="s">
        <v>46</v>
      </c>
      <c r="D78" s="4"/>
      <c r="E78" s="68" t="s">
        <v>47</v>
      </c>
      <c r="F78" s="121"/>
      <c r="H78" s="122"/>
      <c r="I78" s="122"/>
      <c r="J78" s="119"/>
      <c r="L78" s="123"/>
      <c r="M78" s="124"/>
      <c r="N78" s="125"/>
      <c r="O78" s="119"/>
    </row>
    <row r="79" spans="1:16" s="120" customFormat="1" ht="16.5" customHeight="1" x14ac:dyDescent="0.35">
      <c r="A79" s="119"/>
      <c r="C79" s="121"/>
      <c r="F79" s="121"/>
      <c r="H79" s="122"/>
      <c r="I79" s="122"/>
      <c r="J79" s="119"/>
      <c r="L79" s="123"/>
      <c r="M79" s="124"/>
      <c r="N79" s="125"/>
      <c r="O79" s="119"/>
    </row>
    <row r="80" spans="1:16" s="120" customFormat="1" ht="16.5" customHeight="1" x14ac:dyDescent="0.35">
      <c r="A80" s="119"/>
      <c r="C80" s="121"/>
      <c r="F80" s="121"/>
      <c r="H80" s="122"/>
      <c r="I80" s="122"/>
      <c r="J80" s="119"/>
      <c r="L80" s="123"/>
      <c r="M80" s="124"/>
      <c r="N80" s="125"/>
      <c r="O80" s="119"/>
    </row>
    <row r="81" spans="1:15" s="120" customFormat="1" ht="16.5" customHeight="1" x14ac:dyDescent="0.35">
      <c r="A81" s="119"/>
      <c r="C81" s="121"/>
      <c r="F81" s="121"/>
      <c r="H81" s="122"/>
      <c r="I81" s="122"/>
      <c r="J81" s="119"/>
      <c r="L81" s="123"/>
      <c r="M81" s="124"/>
      <c r="N81" s="125"/>
      <c r="O81" s="119"/>
    </row>
    <row r="82" spans="1:15" s="120" customFormat="1" ht="16.5" customHeight="1" x14ac:dyDescent="0.35">
      <c r="A82" s="119"/>
      <c r="C82" s="121"/>
      <c r="F82" s="121"/>
      <c r="H82" s="122"/>
      <c r="I82" s="122"/>
      <c r="J82" s="119"/>
      <c r="L82" s="123"/>
      <c r="M82" s="124"/>
      <c r="N82" s="125"/>
      <c r="O82" s="119"/>
    </row>
    <row r="83" spans="1:15" s="120" customFormat="1" ht="16.5" customHeight="1" x14ac:dyDescent="0.35">
      <c r="A83" s="119"/>
      <c r="C83" s="121"/>
      <c r="F83" s="121"/>
      <c r="H83" s="122"/>
      <c r="I83" s="122"/>
      <c r="J83" s="119"/>
      <c r="L83" s="123"/>
      <c r="M83" s="124"/>
      <c r="N83" s="125"/>
      <c r="O83" s="119"/>
    </row>
    <row r="84" spans="1:15" s="120" customFormat="1" ht="16.5" customHeight="1" x14ac:dyDescent="0.35">
      <c r="A84" s="119"/>
      <c r="C84" s="121"/>
      <c r="F84" s="121"/>
      <c r="H84" s="122"/>
      <c r="I84" s="122"/>
      <c r="J84" s="119"/>
      <c r="L84" s="123"/>
      <c r="M84" s="124"/>
      <c r="N84" s="125"/>
      <c r="O84" s="119"/>
    </row>
    <row r="85" spans="1:15" s="120" customFormat="1" ht="16.5" customHeight="1" x14ac:dyDescent="0.35">
      <c r="A85" s="119"/>
      <c r="C85" s="121"/>
      <c r="F85" s="121"/>
      <c r="H85" s="122"/>
      <c r="I85" s="122"/>
      <c r="J85" s="119"/>
      <c r="L85" s="123"/>
      <c r="M85" s="124"/>
      <c r="N85" s="125"/>
      <c r="O85" s="119"/>
    </row>
    <row r="86" spans="1:15" ht="16.5" customHeight="1" x14ac:dyDescent="0.35">
      <c r="A86" s="49" t="s">
        <v>52</v>
      </c>
      <c r="B86" s="50" t="s">
        <v>164</v>
      </c>
      <c r="C86" s="51"/>
      <c r="D86" s="50"/>
      <c r="E86" s="50"/>
      <c r="F86" s="50"/>
      <c r="G86" s="52" t="s">
        <v>53</v>
      </c>
      <c r="H86" s="66"/>
      <c r="J86" s="10"/>
      <c r="K86" s="53" t="s">
        <v>23</v>
      </c>
      <c r="L86" s="54" t="s">
        <v>24</v>
      </c>
      <c r="M86" s="55" t="s">
        <v>25</v>
      </c>
    </row>
    <row r="87" spans="1:15" ht="16.5" customHeight="1" x14ac:dyDescent="0.35">
      <c r="A87" s="1"/>
      <c r="B87" s="4" t="s">
        <v>96</v>
      </c>
      <c r="C87" s="19"/>
      <c r="G87" s="58" t="s">
        <v>26</v>
      </c>
      <c r="H87" s="66"/>
      <c r="J87" s="10"/>
      <c r="K87" s="61">
        <v>199</v>
      </c>
      <c r="L87" s="62">
        <f>K87*3</f>
        <v>597</v>
      </c>
      <c r="M87" s="24" t="s">
        <v>167</v>
      </c>
    </row>
    <row r="88" spans="1:15" ht="16.5" customHeight="1" x14ac:dyDescent="0.35">
      <c r="A88" s="1"/>
      <c r="B88" s="4" t="s">
        <v>97</v>
      </c>
      <c r="C88" s="19"/>
      <c r="G88" s="58" t="s">
        <v>27</v>
      </c>
      <c r="H88" s="66"/>
      <c r="J88" s="10"/>
      <c r="K88" s="61">
        <v>199</v>
      </c>
      <c r="L88" s="62">
        <f>K88*2</f>
        <v>398</v>
      </c>
      <c r="M88" s="24" t="s">
        <v>56</v>
      </c>
    </row>
    <row r="89" spans="1:15" ht="16.5" customHeight="1" x14ac:dyDescent="0.35">
      <c r="A89" s="1"/>
      <c r="B89" s="4" t="s">
        <v>171</v>
      </c>
      <c r="C89" s="19"/>
      <c r="G89" s="126"/>
      <c r="H89" s="66"/>
      <c r="J89" s="10"/>
      <c r="K89" s="61">
        <v>199</v>
      </c>
      <c r="L89" s="62">
        <f>K89*1</f>
        <v>199</v>
      </c>
      <c r="M89" s="24" t="s">
        <v>169</v>
      </c>
    </row>
    <row r="90" spans="1:15" ht="16.5" customHeight="1" x14ac:dyDescent="0.35">
      <c r="A90" s="1"/>
      <c r="C90" s="19"/>
      <c r="H90" s="66"/>
      <c r="J90" s="10"/>
      <c r="K90" s="61">
        <f>K89/2</f>
        <v>99.5</v>
      </c>
      <c r="L90" s="62">
        <f>K90*1</f>
        <v>99.5</v>
      </c>
      <c r="M90" s="24" t="s">
        <v>170</v>
      </c>
    </row>
    <row r="91" spans="1:15" ht="16.5" customHeight="1" x14ac:dyDescent="0.35">
      <c r="A91" s="1"/>
      <c r="B91" s="57" t="s">
        <v>165</v>
      </c>
      <c r="C91" s="19"/>
      <c r="H91" s="66"/>
      <c r="J91" s="10"/>
      <c r="K91" s="67"/>
      <c r="L91" s="60"/>
      <c r="M91" s="24"/>
    </row>
    <row r="92" spans="1:15" s="120" customFormat="1" ht="16.5" customHeight="1" x14ac:dyDescent="0.35">
      <c r="A92" s="119"/>
      <c r="B92" s="4" t="s">
        <v>98</v>
      </c>
      <c r="C92" s="121"/>
      <c r="H92" s="122"/>
      <c r="I92" s="122"/>
      <c r="J92" s="119"/>
      <c r="K92" s="67"/>
      <c r="L92" s="60"/>
      <c r="M92" s="124"/>
      <c r="N92" s="125"/>
      <c r="O92" s="119"/>
    </row>
    <row r="93" spans="1:15" ht="16.5" customHeight="1" x14ac:dyDescent="0.35">
      <c r="A93" s="10"/>
      <c r="B93" s="27" t="s">
        <v>28</v>
      </c>
      <c r="D93" s="19"/>
      <c r="E93" s="19"/>
      <c r="F93" s="19"/>
      <c r="H93" s="19"/>
      <c r="I93" s="19"/>
      <c r="J93" s="10"/>
      <c r="K93" s="61">
        <f>L93/L32</f>
        <v>840</v>
      </c>
      <c r="L93" s="62">
        <f>2000+1500+500+100+100</f>
        <v>4200</v>
      </c>
      <c r="M93" s="24" t="s">
        <v>174</v>
      </c>
      <c r="N93" s="10"/>
      <c r="O93" s="10"/>
    </row>
    <row r="94" spans="1:15" ht="7.5" customHeight="1" x14ac:dyDescent="0.35">
      <c r="A94" s="10"/>
      <c r="B94" s="27"/>
      <c r="D94" s="19"/>
      <c r="E94" s="19"/>
      <c r="F94" s="19"/>
      <c r="G94" s="65"/>
      <c r="H94" s="19"/>
      <c r="I94" s="19"/>
      <c r="J94" s="10"/>
      <c r="K94" s="59"/>
      <c r="L94" s="60"/>
      <c r="N94" s="10"/>
      <c r="O94" s="10"/>
    </row>
    <row r="95" spans="1:15" ht="16.5" customHeight="1" x14ac:dyDescent="0.3">
      <c r="C95" s="68" t="s">
        <v>29</v>
      </c>
      <c r="G95" s="65"/>
      <c r="H95" s="66"/>
      <c r="J95" s="10"/>
      <c r="K95" s="67"/>
      <c r="L95" s="60"/>
      <c r="M95" s="24"/>
    </row>
    <row r="96" spans="1:15" ht="16.5" customHeight="1" x14ac:dyDescent="0.3">
      <c r="C96" s="69" t="s">
        <v>30</v>
      </c>
      <c r="G96" s="70"/>
      <c r="H96" s="66"/>
      <c r="J96" s="10"/>
      <c r="K96" s="61"/>
      <c r="L96" s="62"/>
      <c r="M96" s="24"/>
    </row>
    <row r="97" spans="3:17" ht="16.5" customHeight="1" x14ac:dyDescent="0.3">
      <c r="C97" s="68" t="s">
        <v>31</v>
      </c>
      <c r="G97" s="70" t="s">
        <v>32</v>
      </c>
      <c r="J97" s="10"/>
      <c r="K97" s="61">
        <v>850</v>
      </c>
      <c r="L97" s="62">
        <f>K97*3</f>
        <v>2550</v>
      </c>
      <c r="M97" s="24" t="s">
        <v>149</v>
      </c>
      <c r="O97" s="4">
        <v>775</v>
      </c>
      <c r="P97" s="4">
        <v>25</v>
      </c>
      <c r="Q97" s="4">
        <f>O97+P97</f>
        <v>800</v>
      </c>
    </row>
    <row r="98" spans="3:17" ht="12" customHeight="1" x14ac:dyDescent="0.3">
      <c r="C98" s="71" t="s">
        <v>168</v>
      </c>
      <c r="G98" s="65"/>
      <c r="J98" s="10"/>
      <c r="K98" s="61">
        <v>680</v>
      </c>
      <c r="L98" s="62">
        <f>K98*2</f>
        <v>1360</v>
      </c>
      <c r="M98" s="24" t="s">
        <v>14</v>
      </c>
      <c r="O98" s="72">
        <f>K97-(K97*0.2)</f>
        <v>680</v>
      </c>
    </row>
    <row r="99" spans="3:17" ht="12" customHeight="1" x14ac:dyDescent="0.3">
      <c r="C99" s="71" t="s">
        <v>33</v>
      </c>
      <c r="G99" s="65"/>
      <c r="J99" s="10"/>
      <c r="K99" s="61"/>
      <c r="L99" s="62"/>
      <c r="M99" s="24"/>
      <c r="O99" s="72"/>
    </row>
    <row r="100" spans="3:17" ht="16.5" customHeight="1" x14ac:dyDescent="0.3">
      <c r="C100" s="68" t="s">
        <v>34</v>
      </c>
      <c r="D100" s="68"/>
      <c r="J100" s="10"/>
      <c r="K100" s="61"/>
      <c r="L100" s="62"/>
    </row>
    <row r="101" spans="3:17" ht="16.5" customHeight="1" x14ac:dyDescent="0.3">
      <c r="C101" s="68" t="s">
        <v>35</v>
      </c>
      <c r="D101" s="73"/>
      <c r="J101" s="10"/>
      <c r="K101" s="61"/>
      <c r="L101" s="62"/>
      <c r="M101" s="24"/>
    </row>
    <row r="102" spans="3:17" ht="16.5" customHeight="1" x14ac:dyDescent="0.3">
      <c r="C102" s="68" t="s">
        <v>36</v>
      </c>
      <c r="J102" s="10"/>
      <c r="K102" s="61"/>
      <c r="L102" s="62"/>
      <c r="M102" s="24"/>
    </row>
    <row r="103" spans="3:17" ht="16.5" customHeight="1" x14ac:dyDescent="0.3">
      <c r="C103" s="69" t="s">
        <v>166</v>
      </c>
      <c r="J103" s="10"/>
      <c r="K103" s="61"/>
      <c r="L103" s="62"/>
      <c r="M103" s="24"/>
    </row>
    <row r="104" spans="3:17" ht="16.5" customHeight="1" x14ac:dyDescent="0.3">
      <c r="C104" s="69" t="s">
        <v>37</v>
      </c>
      <c r="J104" s="10"/>
      <c r="K104" s="61"/>
      <c r="L104" s="62"/>
      <c r="M104" s="24"/>
    </row>
    <row r="105" spans="3:17" ht="16.5" customHeight="1" x14ac:dyDescent="0.3">
      <c r="C105" s="69" t="s">
        <v>194</v>
      </c>
      <c r="J105" s="10"/>
      <c r="K105" s="61"/>
      <c r="L105" s="62"/>
      <c r="M105" s="24"/>
    </row>
    <row r="106" spans="3:17" ht="16.5" customHeight="1" x14ac:dyDescent="0.3">
      <c r="J106" s="10"/>
      <c r="K106" s="61"/>
      <c r="L106" s="62"/>
      <c r="M106" s="24"/>
    </row>
    <row r="107" spans="3:17" ht="16.5" customHeight="1" x14ac:dyDescent="0.3">
      <c r="H107" s="66"/>
      <c r="J107" s="10"/>
      <c r="K107" s="61">
        <v>250</v>
      </c>
      <c r="L107" s="74">
        <f>K107*5</f>
        <v>1250</v>
      </c>
      <c r="M107" s="24" t="s">
        <v>102</v>
      </c>
    </row>
    <row r="108" spans="3:17" ht="16.5" customHeight="1" x14ac:dyDescent="0.3">
      <c r="H108" s="66"/>
      <c r="J108" s="10"/>
      <c r="K108" s="61"/>
      <c r="L108" s="74"/>
      <c r="M108" s="75" t="s">
        <v>38</v>
      </c>
      <c r="N108" s="72">
        <f>L107*0.25</f>
        <v>312.5</v>
      </c>
    </row>
    <row r="109" spans="3:17" ht="16.5" customHeight="1" x14ac:dyDescent="0.3">
      <c r="H109" s="66"/>
      <c r="J109" s="10"/>
      <c r="K109" s="67"/>
      <c r="L109" s="60"/>
    </row>
    <row r="110" spans="3:17" ht="7.5" customHeight="1" x14ac:dyDescent="0.3">
      <c r="H110" s="66"/>
      <c r="J110" s="10"/>
      <c r="K110" s="67"/>
      <c r="L110" s="60"/>
    </row>
    <row r="111" spans="3:17" ht="16.5" customHeight="1" x14ac:dyDescent="0.3">
      <c r="H111" s="66"/>
      <c r="J111" s="10"/>
      <c r="K111" s="67"/>
      <c r="L111" s="60"/>
    </row>
    <row r="112" spans="3:17" ht="16.5" customHeight="1" x14ac:dyDescent="0.3">
      <c r="H112" s="66"/>
      <c r="J112" s="10"/>
      <c r="K112" s="67"/>
      <c r="L112" s="60"/>
    </row>
    <row r="113" spans="1:18" ht="16.5" customHeight="1" x14ac:dyDescent="0.3">
      <c r="B113" s="4" t="s">
        <v>39</v>
      </c>
      <c r="C113" s="68"/>
      <c r="H113" s="66"/>
      <c r="J113" s="10"/>
      <c r="K113" s="67"/>
      <c r="L113" s="60"/>
    </row>
    <row r="114" spans="1:18" ht="16.5" customHeight="1" x14ac:dyDescent="0.3">
      <c r="C114" s="68" t="s">
        <v>40</v>
      </c>
      <c r="H114" s="66"/>
      <c r="J114" s="10"/>
      <c r="K114" s="67"/>
      <c r="L114" s="60"/>
    </row>
    <row r="115" spans="1:18" ht="16.5" customHeight="1" x14ac:dyDescent="0.3">
      <c r="C115" s="68" t="s">
        <v>41</v>
      </c>
      <c r="H115" s="66"/>
      <c r="J115" s="10"/>
      <c r="K115" s="67"/>
      <c r="L115" s="60"/>
    </row>
    <row r="116" spans="1:18" ht="16.5" customHeight="1" x14ac:dyDescent="0.3">
      <c r="C116" s="68"/>
      <c r="J116" s="10"/>
      <c r="K116" s="59"/>
      <c r="L116" s="60"/>
      <c r="M116" s="64"/>
      <c r="N116" s="24"/>
      <c r="O116" s="10"/>
    </row>
    <row r="117" spans="1:18" ht="16.5" customHeight="1" x14ac:dyDescent="0.3">
      <c r="C117" s="68" t="s">
        <v>159</v>
      </c>
      <c r="J117" s="10"/>
      <c r="K117" s="59"/>
      <c r="L117" s="60"/>
      <c r="N117" s="24"/>
      <c r="O117" s="10"/>
    </row>
    <row r="118" spans="1:18" ht="16.5" customHeight="1" x14ac:dyDescent="0.3">
      <c r="C118" s="68" t="s">
        <v>103</v>
      </c>
      <c r="J118" s="10"/>
      <c r="K118" s="59"/>
      <c r="L118" s="60"/>
      <c r="N118" s="24"/>
      <c r="O118" s="10"/>
    </row>
    <row r="119" spans="1:18" ht="16.5" customHeight="1" x14ac:dyDescent="0.3">
      <c r="C119" s="68" t="s">
        <v>104</v>
      </c>
      <c r="J119" s="10"/>
      <c r="K119" s="61"/>
      <c r="L119" s="81">
        <f>SUM(L87:L118)</f>
        <v>10653.5</v>
      </c>
      <c r="M119" s="82" t="s">
        <v>87</v>
      </c>
      <c r="N119" s="24"/>
      <c r="O119" s="10"/>
    </row>
    <row r="120" spans="1:18" ht="16.5" customHeight="1" x14ac:dyDescent="0.3">
      <c r="C120" s="68" t="s">
        <v>105</v>
      </c>
      <c r="D120" s="27"/>
      <c r="J120" s="10"/>
      <c r="K120" s="5"/>
      <c r="L120" s="84"/>
      <c r="M120" s="24"/>
      <c r="O120" s="80"/>
      <c r="Q120" s="80"/>
      <c r="R120" s="83"/>
    </row>
    <row r="121" spans="1:18" ht="16.5" customHeight="1" x14ac:dyDescent="0.35">
      <c r="A121" s="10"/>
      <c r="H121" s="19"/>
      <c r="I121" s="19"/>
      <c r="J121" s="10"/>
      <c r="K121" s="5"/>
      <c r="L121" s="84"/>
      <c r="M121" s="24"/>
      <c r="O121" s="80"/>
      <c r="Q121" s="80"/>
      <c r="R121" s="83"/>
    </row>
    <row r="122" spans="1:18" ht="16.5" customHeight="1" x14ac:dyDescent="0.35">
      <c r="A122" s="10"/>
      <c r="B122" s="4" t="s">
        <v>48</v>
      </c>
      <c r="C122" s="68"/>
      <c r="H122" s="19"/>
      <c r="I122" s="19"/>
      <c r="J122" s="10"/>
      <c r="K122" s="5"/>
      <c r="L122" s="84"/>
      <c r="M122" s="24"/>
      <c r="O122" s="80"/>
      <c r="Q122" s="80"/>
      <c r="R122" s="83"/>
    </row>
    <row r="123" spans="1:18" ht="16.5" customHeight="1" x14ac:dyDescent="0.35">
      <c r="A123" s="10"/>
      <c r="C123" s="68" t="s">
        <v>173</v>
      </c>
      <c r="H123" s="19"/>
      <c r="I123" s="19"/>
      <c r="J123" s="10"/>
      <c r="K123" s="5"/>
      <c r="L123" s="84"/>
      <c r="M123" s="24"/>
      <c r="O123" s="80"/>
      <c r="Q123" s="80"/>
      <c r="R123" s="83"/>
    </row>
    <row r="124" spans="1:18" ht="16.5" customHeight="1" x14ac:dyDescent="0.35">
      <c r="A124" s="129"/>
      <c r="C124" s="68" t="s">
        <v>49</v>
      </c>
      <c r="D124" s="130"/>
      <c r="E124" s="130"/>
      <c r="F124" s="130"/>
      <c r="G124" s="130"/>
      <c r="H124" s="131"/>
      <c r="I124" s="131"/>
      <c r="J124" s="10"/>
      <c r="K124" s="5"/>
      <c r="L124" s="84"/>
      <c r="M124" s="24"/>
      <c r="O124" s="80"/>
      <c r="Q124" s="80"/>
      <c r="R124" s="83"/>
    </row>
    <row r="125" spans="1:18" ht="16.5" customHeight="1" x14ac:dyDescent="0.35">
      <c r="A125" s="129"/>
      <c r="B125" s="132"/>
      <c r="C125" s="132" t="s">
        <v>50</v>
      </c>
      <c r="D125" s="131"/>
      <c r="E125" s="131"/>
      <c r="F125" s="131"/>
      <c r="G125" s="130"/>
      <c r="H125" s="131"/>
      <c r="I125" s="131"/>
      <c r="J125" s="10"/>
      <c r="K125" s="5"/>
      <c r="L125" s="84"/>
      <c r="M125" s="24"/>
      <c r="O125" s="80"/>
      <c r="Q125" s="80"/>
      <c r="R125" s="83"/>
    </row>
    <row r="126" spans="1:18" ht="16.5" customHeight="1" x14ac:dyDescent="0.3">
      <c r="J126" s="10"/>
      <c r="K126" s="5"/>
      <c r="L126" s="84"/>
      <c r="M126" s="24"/>
      <c r="O126" s="80"/>
      <c r="Q126" s="80"/>
      <c r="R126" s="83"/>
    </row>
    <row r="127" spans="1:18" ht="16.5" customHeight="1" x14ac:dyDescent="0.3">
      <c r="J127" s="10"/>
      <c r="K127" s="5"/>
      <c r="L127" s="84"/>
      <c r="M127" s="24"/>
      <c r="O127" s="80"/>
      <c r="Q127" s="80"/>
      <c r="R127" s="83"/>
    </row>
    <row r="128" spans="1:18" ht="16.5" customHeight="1" x14ac:dyDescent="0.35">
      <c r="A128" s="49" t="s">
        <v>94</v>
      </c>
      <c r="B128" s="50" t="s">
        <v>172</v>
      </c>
      <c r="C128" s="51"/>
      <c r="D128" s="50"/>
      <c r="E128" s="50"/>
      <c r="F128" s="50"/>
      <c r="G128" s="52" t="s">
        <v>95</v>
      </c>
      <c r="H128" s="66"/>
      <c r="J128" s="10"/>
      <c r="K128" s="53" t="s">
        <v>23</v>
      </c>
      <c r="L128" s="54" t="s">
        <v>24</v>
      </c>
      <c r="M128" s="55" t="s">
        <v>25</v>
      </c>
    </row>
    <row r="129" spans="1:19" ht="16.5" customHeight="1" x14ac:dyDescent="0.35">
      <c r="A129" s="1"/>
      <c r="B129" s="4" t="s">
        <v>54</v>
      </c>
      <c r="C129" s="19"/>
      <c r="G129" s="58" t="s">
        <v>55</v>
      </c>
      <c r="H129" s="66"/>
      <c r="J129" s="10"/>
      <c r="K129" s="61">
        <v>199</v>
      </c>
      <c r="L129" s="62">
        <f>K129*3</f>
        <v>597</v>
      </c>
      <c r="M129" s="24" t="s">
        <v>167</v>
      </c>
    </row>
    <row r="130" spans="1:19" ht="16.5" customHeight="1" x14ac:dyDescent="0.35">
      <c r="A130" s="1"/>
      <c r="B130" s="4" t="s">
        <v>175</v>
      </c>
      <c r="C130" s="19"/>
      <c r="G130" s="58" t="s">
        <v>197</v>
      </c>
      <c r="H130" s="66"/>
      <c r="J130" s="10"/>
      <c r="K130" s="61">
        <v>199</v>
      </c>
      <c r="L130" s="62">
        <f>K130*2</f>
        <v>398</v>
      </c>
      <c r="M130" s="24" t="s">
        <v>56</v>
      </c>
    </row>
    <row r="131" spans="1:19" ht="16.5" customHeight="1" x14ac:dyDescent="0.35">
      <c r="A131" s="1"/>
      <c r="C131" s="19"/>
      <c r="G131" s="63"/>
      <c r="H131" s="66"/>
      <c r="J131" s="10"/>
      <c r="K131" s="61">
        <v>199</v>
      </c>
      <c r="L131" s="62">
        <f>K131*1</f>
        <v>199</v>
      </c>
      <c r="M131" s="24" t="s">
        <v>169</v>
      </c>
    </row>
    <row r="132" spans="1:19" ht="16.5" customHeight="1" x14ac:dyDescent="0.35">
      <c r="A132" s="1"/>
      <c r="B132" s="4" t="s">
        <v>57</v>
      </c>
      <c r="C132" s="19"/>
      <c r="H132" s="66"/>
      <c r="J132" s="10"/>
      <c r="K132" s="61">
        <f>K131/2</f>
        <v>99.5</v>
      </c>
      <c r="L132" s="62">
        <f>K132*1</f>
        <v>99.5</v>
      </c>
      <c r="M132" s="24" t="s">
        <v>170</v>
      </c>
    </row>
    <row r="133" spans="1:19" ht="16.5" customHeight="1" x14ac:dyDescent="0.35">
      <c r="A133" s="1"/>
      <c r="B133" s="4" t="s">
        <v>213</v>
      </c>
      <c r="C133" s="19"/>
      <c r="H133" s="66"/>
      <c r="J133" s="10"/>
      <c r="K133" s="67"/>
      <c r="L133" s="60"/>
      <c r="M133" s="24"/>
    </row>
    <row r="134" spans="1:19" ht="16.5" customHeight="1" x14ac:dyDescent="0.3">
      <c r="B134" s="4" t="s">
        <v>176</v>
      </c>
      <c r="C134" s="68"/>
      <c r="E134" s="56"/>
      <c r="F134" s="56"/>
      <c r="G134" s="85"/>
      <c r="H134" s="79"/>
      <c r="I134" s="56"/>
      <c r="J134" s="24"/>
      <c r="K134" s="86"/>
      <c r="L134" s="74"/>
      <c r="M134" s="24"/>
      <c r="O134" s="4">
        <v>300</v>
      </c>
      <c r="P134" s="4" t="s">
        <v>59</v>
      </c>
    </row>
    <row r="135" spans="1:19" ht="16.5" customHeight="1" x14ac:dyDescent="0.3">
      <c r="B135" s="57"/>
      <c r="C135" s="68"/>
      <c r="E135" s="56"/>
      <c r="F135" s="56"/>
      <c r="G135" s="65"/>
      <c r="H135" s="79"/>
      <c r="I135" s="56"/>
      <c r="J135" s="24"/>
      <c r="K135" s="86"/>
      <c r="L135" s="74"/>
      <c r="M135" s="24"/>
      <c r="O135" s="4">
        <v>150</v>
      </c>
      <c r="P135" s="4" t="s">
        <v>60</v>
      </c>
    </row>
    <row r="136" spans="1:19" ht="16.5" customHeight="1" x14ac:dyDescent="0.35">
      <c r="A136" s="1"/>
      <c r="C136" s="68" t="s">
        <v>61</v>
      </c>
      <c r="E136" s="56"/>
      <c r="F136" s="56"/>
      <c r="G136" s="65"/>
      <c r="H136" s="79"/>
      <c r="I136" s="56"/>
      <c r="J136" s="24"/>
      <c r="K136" s="86"/>
      <c r="L136" s="87"/>
      <c r="M136" s="24"/>
    </row>
    <row r="137" spans="1:19" ht="16.5" customHeight="1" x14ac:dyDescent="0.35">
      <c r="A137" s="1"/>
      <c r="C137" s="68" t="s">
        <v>62</v>
      </c>
      <c r="E137" s="56"/>
      <c r="F137" s="56"/>
      <c r="G137" s="65"/>
      <c r="H137" s="79"/>
      <c r="I137" s="56"/>
      <c r="J137" s="24"/>
      <c r="K137" s="86"/>
      <c r="L137" s="87"/>
      <c r="M137" s="24"/>
      <c r="O137" s="4">
        <v>30</v>
      </c>
      <c r="P137" s="4" t="s">
        <v>63</v>
      </c>
    </row>
    <row r="138" spans="1:19" ht="16.5" customHeight="1" x14ac:dyDescent="0.35">
      <c r="A138" s="1"/>
      <c r="C138" s="68" t="s">
        <v>64</v>
      </c>
      <c r="E138" s="56"/>
      <c r="F138" s="56"/>
      <c r="G138" s="65"/>
      <c r="H138" s="79"/>
      <c r="I138" s="56"/>
      <c r="K138" s="61"/>
      <c r="L138" s="62"/>
      <c r="M138" s="24"/>
      <c r="O138" s="4">
        <v>100</v>
      </c>
      <c r="P138" s="4" t="s">
        <v>65</v>
      </c>
      <c r="R138" s="4" t="s">
        <v>66</v>
      </c>
      <c r="S138" s="88">
        <v>2200</v>
      </c>
    </row>
    <row r="139" spans="1:19" ht="16.5" customHeight="1" x14ac:dyDescent="0.35">
      <c r="C139" s="68" t="s">
        <v>67</v>
      </c>
      <c r="E139" s="56"/>
      <c r="F139" s="56"/>
      <c r="G139" s="65"/>
      <c r="H139" s="79"/>
      <c r="I139" s="56"/>
      <c r="J139" s="89"/>
      <c r="K139" s="61">
        <f>L139/4</f>
        <v>1050</v>
      </c>
      <c r="L139" s="62">
        <f>2000+1500+500+100+100</f>
        <v>4200</v>
      </c>
      <c r="M139" s="24" t="s">
        <v>68</v>
      </c>
      <c r="R139" s="4" t="s">
        <v>69</v>
      </c>
      <c r="S139" s="4">
        <v>2500</v>
      </c>
    </row>
    <row r="140" spans="1:19" ht="16.5" customHeight="1" x14ac:dyDescent="0.35">
      <c r="A140" s="1"/>
      <c r="E140" s="56"/>
      <c r="F140" s="56"/>
      <c r="G140" s="56"/>
      <c r="H140" s="79"/>
      <c r="I140" s="56"/>
      <c r="J140" s="24"/>
      <c r="K140" s="61"/>
      <c r="L140" s="62">
        <v>2500</v>
      </c>
      <c r="M140" s="24" t="s">
        <v>177</v>
      </c>
      <c r="O140" s="4">
        <f>300+150+30</f>
        <v>480</v>
      </c>
      <c r="R140" s="4" t="s">
        <v>70</v>
      </c>
      <c r="S140" s="88">
        <v>3000</v>
      </c>
    </row>
    <row r="141" spans="1:19" ht="16.5" customHeight="1" x14ac:dyDescent="0.35">
      <c r="A141" s="1"/>
      <c r="C141" s="68" t="s">
        <v>71</v>
      </c>
      <c r="E141" s="56"/>
      <c r="F141" s="56"/>
      <c r="G141" s="56"/>
      <c r="H141" s="79"/>
      <c r="I141" s="56"/>
      <c r="J141" s="24"/>
      <c r="K141" s="61">
        <f>450+30</f>
        <v>480</v>
      </c>
      <c r="L141" s="62">
        <f>K141*7</f>
        <v>3360</v>
      </c>
      <c r="M141" s="24" t="s">
        <v>178</v>
      </c>
    </row>
    <row r="142" spans="1:19" ht="16.5" customHeight="1" x14ac:dyDescent="0.35">
      <c r="A142" s="1"/>
      <c r="C142" s="68" t="s">
        <v>72</v>
      </c>
      <c r="E142" s="56"/>
      <c r="F142" s="56"/>
      <c r="G142" s="56"/>
      <c r="H142" s="79"/>
      <c r="I142" s="56"/>
      <c r="J142" s="24"/>
      <c r="K142" s="61"/>
      <c r="L142" s="62"/>
      <c r="M142" s="78" t="s">
        <v>179</v>
      </c>
      <c r="O142" s="90" t="s">
        <v>73</v>
      </c>
    </row>
    <row r="143" spans="1:19" ht="16.5" customHeight="1" x14ac:dyDescent="0.35">
      <c r="A143" s="1"/>
      <c r="C143" s="57" t="s">
        <v>74</v>
      </c>
      <c r="E143" s="56"/>
      <c r="F143" s="56"/>
      <c r="G143" s="56"/>
      <c r="H143" s="79"/>
      <c r="I143" s="56"/>
      <c r="J143" s="24"/>
      <c r="K143" s="61"/>
      <c r="L143" s="62"/>
      <c r="M143" s="24"/>
      <c r="O143" s="90"/>
    </row>
    <row r="144" spans="1:19" ht="16.5" customHeight="1" x14ac:dyDescent="0.35">
      <c r="A144" s="1"/>
      <c r="C144" s="57" t="s">
        <v>75</v>
      </c>
      <c r="E144" s="56"/>
      <c r="F144" s="56"/>
      <c r="G144" s="56"/>
      <c r="H144" s="79"/>
      <c r="I144" s="56"/>
      <c r="J144" s="24"/>
      <c r="K144" s="61"/>
      <c r="L144" s="62"/>
      <c r="M144" s="24"/>
      <c r="O144" s="90"/>
    </row>
    <row r="145" spans="1:15" ht="16.5" customHeight="1" x14ac:dyDescent="0.35">
      <c r="A145" s="1"/>
      <c r="E145" s="56"/>
      <c r="F145" s="56"/>
      <c r="G145" s="56"/>
      <c r="H145" s="79"/>
      <c r="I145" s="56"/>
      <c r="J145" s="24"/>
      <c r="K145" s="61"/>
      <c r="L145" s="62"/>
      <c r="M145" s="24"/>
      <c r="O145" s="90"/>
    </row>
    <row r="146" spans="1:15" ht="16.5" customHeight="1" x14ac:dyDescent="0.35">
      <c r="A146" s="1"/>
      <c r="B146" s="4" t="s">
        <v>76</v>
      </c>
      <c r="E146" s="56"/>
      <c r="F146" s="56"/>
      <c r="G146" s="56"/>
      <c r="H146" s="79"/>
      <c r="I146" s="56"/>
      <c r="J146" s="24"/>
      <c r="K146" s="61"/>
      <c r="L146" s="62"/>
      <c r="O146" s="90" t="s">
        <v>77</v>
      </c>
    </row>
    <row r="147" spans="1:15" ht="16.5" customHeight="1" x14ac:dyDescent="0.35">
      <c r="A147" s="1"/>
      <c r="B147" s="4" t="s">
        <v>184</v>
      </c>
      <c r="E147" s="56"/>
      <c r="F147" s="56"/>
      <c r="G147" s="56"/>
      <c r="H147" s="79"/>
      <c r="I147" s="56"/>
      <c r="J147" s="24"/>
      <c r="K147" s="61"/>
      <c r="L147" s="62">
        <v>2000</v>
      </c>
      <c r="M147" s="4" t="s">
        <v>180</v>
      </c>
      <c r="O147" s="90" t="s">
        <v>78</v>
      </c>
    </row>
    <row r="148" spans="1:15" ht="16.5" customHeight="1" x14ac:dyDescent="0.35">
      <c r="A148" s="1"/>
      <c r="E148" s="56"/>
      <c r="F148" s="56"/>
      <c r="G148" s="56"/>
      <c r="H148" s="79"/>
      <c r="I148" s="56"/>
      <c r="J148" s="24"/>
      <c r="K148" s="61"/>
      <c r="L148" s="62"/>
    </row>
    <row r="149" spans="1:15" ht="16.5" customHeight="1" x14ac:dyDescent="0.35">
      <c r="A149" s="1"/>
      <c r="B149" s="4" t="s">
        <v>181</v>
      </c>
      <c r="E149" s="56"/>
      <c r="F149" s="56"/>
      <c r="G149" s="56"/>
      <c r="H149" s="79"/>
      <c r="I149" s="56"/>
      <c r="J149" s="24"/>
      <c r="K149" s="61"/>
      <c r="L149" s="62"/>
    </row>
    <row r="150" spans="1:15" ht="16.5" customHeight="1" x14ac:dyDescent="0.45">
      <c r="A150" s="1"/>
      <c r="B150" s="4" t="s">
        <v>182</v>
      </c>
      <c r="E150" s="56"/>
      <c r="F150" s="56"/>
      <c r="G150" s="56"/>
      <c r="H150" s="79"/>
      <c r="I150" s="56"/>
      <c r="J150" s="24"/>
      <c r="K150" s="61"/>
      <c r="L150" s="62"/>
      <c r="M150" s="24"/>
      <c r="O150" s="15" t="s">
        <v>79</v>
      </c>
    </row>
    <row r="151" spans="1:15" ht="16.5" customHeight="1" x14ac:dyDescent="0.45">
      <c r="A151" s="1"/>
      <c r="B151" s="4" t="s">
        <v>183</v>
      </c>
      <c r="E151" s="56"/>
      <c r="F151" s="56"/>
      <c r="G151" s="56"/>
      <c r="H151" s="79"/>
      <c r="I151" s="56"/>
      <c r="J151" s="24"/>
      <c r="K151" s="61"/>
      <c r="L151" s="62"/>
      <c r="M151" s="24"/>
      <c r="O151" s="15"/>
    </row>
    <row r="152" spans="1:15" ht="16.5" customHeight="1" x14ac:dyDescent="0.45">
      <c r="A152" s="1"/>
      <c r="C152" s="68"/>
      <c r="E152" s="56"/>
      <c r="F152" s="56"/>
      <c r="G152" s="56"/>
      <c r="H152" s="79"/>
      <c r="I152" s="56"/>
      <c r="J152" s="24"/>
      <c r="K152" s="61"/>
      <c r="L152" s="62"/>
      <c r="M152" s="24"/>
      <c r="O152" s="15"/>
    </row>
    <row r="153" spans="1:15" ht="16.5" customHeight="1" x14ac:dyDescent="0.45">
      <c r="A153" s="1"/>
      <c r="C153" s="68"/>
      <c r="E153" s="56"/>
      <c r="F153" s="56"/>
      <c r="G153" s="56"/>
      <c r="H153" s="79"/>
      <c r="I153" s="56"/>
      <c r="J153" s="24"/>
      <c r="K153" s="61"/>
      <c r="L153" s="62"/>
      <c r="M153" s="24"/>
      <c r="O153" s="15"/>
    </row>
    <row r="154" spans="1:15" ht="16.5" customHeight="1" x14ac:dyDescent="0.45">
      <c r="A154" s="1"/>
      <c r="C154" s="68"/>
      <c r="E154" s="56"/>
      <c r="F154" s="56"/>
      <c r="G154" s="56"/>
      <c r="H154" s="79"/>
      <c r="I154" s="56"/>
      <c r="J154" s="24"/>
      <c r="K154" s="61"/>
      <c r="L154" s="62"/>
      <c r="M154" s="24"/>
      <c r="O154" s="15"/>
    </row>
    <row r="155" spans="1:15" ht="16.5" customHeight="1" x14ac:dyDescent="0.45">
      <c r="A155" s="1"/>
      <c r="E155" s="56"/>
      <c r="F155" s="56"/>
      <c r="G155" s="56"/>
      <c r="H155" s="79"/>
      <c r="I155" s="56"/>
      <c r="J155" s="24"/>
      <c r="K155" s="61"/>
      <c r="L155" s="62"/>
      <c r="M155" s="24"/>
      <c r="O155" s="15"/>
    </row>
    <row r="156" spans="1:15" ht="16.5" customHeight="1" x14ac:dyDescent="0.35">
      <c r="A156" s="1"/>
      <c r="G156" s="65"/>
      <c r="H156" s="66"/>
      <c r="J156" s="10"/>
      <c r="K156" s="67"/>
      <c r="L156" s="60"/>
      <c r="M156" s="24"/>
    </row>
    <row r="157" spans="1:15" ht="16.5" customHeight="1" x14ac:dyDescent="0.35">
      <c r="A157" s="1"/>
      <c r="G157" s="65"/>
      <c r="H157" s="66"/>
      <c r="J157" s="10"/>
      <c r="K157" s="67"/>
      <c r="L157" s="60"/>
      <c r="M157" s="24"/>
    </row>
    <row r="158" spans="1:15" ht="16.5" customHeight="1" x14ac:dyDescent="0.35">
      <c r="A158" s="1"/>
      <c r="H158" s="66"/>
      <c r="J158" s="10"/>
      <c r="K158" s="67"/>
      <c r="L158" s="60"/>
      <c r="M158" s="24"/>
    </row>
    <row r="159" spans="1:15" ht="16.5" customHeight="1" x14ac:dyDescent="0.35">
      <c r="A159" s="1"/>
      <c r="H159" s="66"/>
      <c r="J159" s="10"/>
      <c r="K159" s="67"/>
      <c r="L159" s="60"/>
      <c r="M159" s="24"/>
    </row>
    <row r="160" spans="1:15" ht="16.5" customHeight="1" x14ac:dyDescent="0.35">
      <c r="A160" s="1"/>
      <c r="G160" s="68"/>
      <c r="H160" s="66"/>
      <c r="J160" s="10"/>
      <c r="K160" s="67"/>
      <c r="L160" s="60"/>
      <c r="M160" s="24"/>
    </row>
    <row r="161" spans="1:13" ht="16.5" customHeight="1" x14ac:dyDescent="0.35">
      <c r="A161" s="1"/>
      <c r="H161" s="66"/>
      <c r="J161" s="10"/>
      <c r="K161" s="67"/>
      <c r="L161" s="60"/>
      <c r="M161" s="24"/>
    </row>
    <row r="162" spans="1:13" ht="16.5" customHeight="1" x14ac:dyDescent="0.35">
      <c r="A162" s="1"/>
      <c r="H162" s="66"/>
      <c r="J162" s="10"/>
      <c r="K162" s="67"/>
      <c r="L162" s="60"/>
      <c r="M162" s="24"/>
    </row>
    <row r="163" spans="1:13" ht="16.5" customHeight="1" x14ac:dyDescent="0.35">
      <c r="A163" s="1"/>
      <c r="C163" s="68"/>
      <c r="H163" s="66"/>
      <c r="J163" s="10"/>
      <c r="K163" s="67"/>
      <c r="L163" s="60"/>
      <c r="M163" s="24"/>
    </row>
    <row r="164" spans="1:13" ht="16.5" customHeight="1" x14ac:dyDescent="0.35">
      <c r="A164" s="1"/>
      <c r="C164" s="68"/>
      <c r="H164" s="66"/>
      <c r="J164" s="10"/>
      <c r="K164" s="67"/>
      <c r="L164" s="60"/>
      <c r="M164" s="24"/>
    </row>
    <row r="165" spans="1:13" ht="16.5" customHeight="1" x14ac:dyDescent="0.35">
      <c r="A165" s="1"/>
      <c r="C165" s="68"/>
      <c r="H165" s="66"/>
      <c r="J165" s="10"/>
      <c r="K165" s="67"/>
      <c r="L165" s="60"/>
      <c r="M165" s="24"/>
    </row>
    <row r="166" spans="1:13" ht="16.5" customHeight="1" x14ac:dyDescent="0.35">
      <c r="A166" s="1"/>
      <c r="C166" s="68"/>
      <c r="H166" s="66"/>
      <c r="J166" s="10"/>
      <c r="K166" s="67"/>
      <c r="L166" s="60"/>
      <c r="M166" s="24"/>
    </row>
    <row r="167" spans="1:13" ht="16.5" customHeight="1" x14ac:dyDescent="0.35">
      <c r="A167" s="1"/>
      <c r="C167" s="68"/>
      <c r="H167" s="66"/>
      <c r="J167" s="10"/>
      <c r="K167" s="67"/>
      <c r="L167" s="60"/>
      <c r="M167" s="24"/>
    </row>
    <row r="168" spans="1:13" ht="16.5" customHeight="1" x14ac:dyDescent="0.35">
      <c r="A168" s="1"/>
      <c r="C168" s="68"/>
      <c r="H168" s="66"/>
      <c r="J168" s="10"/>
      <c r="K168" s="67"/>
      <c r="L168" s="60"/>
      <c r="M168" s="24"/>
    </row>
    <row r="169" spans="1:13" ht="16.5" customHeight="1" x14ac:dyDescent="0.35">
      <c r="A169" s="1"/>
      <c r="B169" s="4" t="s">
        <v>185</v>
      </c>
      <c r="C169" s="19"/>
      <c r="H169" s="66"/>
      <c r="J169" s="10"/>
      <c r="K169" s="67"/>
      <c r="L169" s="60"/>
      <c r="M169" s="24"/>
    </row>
    <row r="170" spans="1:13" ht="16.5" customHeight="1" x14ac:dyDescent="0.35">
      <c r="A170" s="1"/>
      <c r="B170" s="4" t="s">
        <v>80</v>
      </c>
      <c r="C170" s="19"/>
      <c r="H170" s="66"/>
      <c r="J170" s="10"/>
      <c r="K170" s="67"/>
      <c r="L170" s="60"/>
      <c r="M170" s="24"/>
    </row>
    <row r="171" spans="1:13" ht="16.5" customHeight="1" x14ac:dyDescent="0.35">
      <c r="A171" s="1"/>
      <c r="C171" s="19"/>
      <c r="H171" s="66"/>
      <c r="J171" s="10"/>
      <c r="K171" s="67"/>
      <c r="L171" s="60"/>
      <c r="M171" s="24"/>
    </row>
    <row r="172" spans="1:13" ht="16.5" customHeight="1" x14ac:dyDescent="0.35">
      <c r="A172" s="1"/>
      <c r="C172" s="68" t="s">
        <v>81</v>
      </c>
      <c r="H172" s="66"/>
      <c r="J172" s="10"/>
      <c r="K172" s="67"/>
      <c r="L172" s="60"/>
      <c r="M172" s="24"/>
    </row>
    <row r="173" spans="1:13" ht="16.5" customHeight="1" x14ac:dyDescent="0.35">
      <c r="A173" s="1"/>
      <c r="C173" s="68" t="s">
        <v>82</v>
      </c>
      <c r="H173" s="66"/>
      <c r="J173" s="10"/>
      <c r="K173" s="67"/>
      <c r="L173" s="60"/>
      <c r="M173" s="24"/>
    </row>
    <row r="174" spans="1:13" ht="16.5" customHeight="1" x14ac:dyDescent="0.35">
      <c r="A174" s="1"/>
      <c r="C174" s="68" t="s">
        <v>83</v>
      </c>
      <c r="H174" s="66"/>
      <c r="J174" s="10"/>
      <c r="K174" s="67"/>
      <c r="L174" s="60"/>
      <c r="M174" s="24"/>
    </row>
    <row r="175" spans="1:13" ht="16.5" customHeight="1" x14ac:dyDescent="0.35">
      <c r="A175" s="1"/>
      <c r="C175" s="68" t="s">
        <v>84</v>
      </c>
      <c r="H175" s="66"/>
      <c r="J175" s="10"/>
      <c r="K175" s="67"/>
      <c r="L175" s="60"/>
      <c r="M175" s="24"/>
    </row>
    <row r="176" spans="1:13" ht="16.5" customHeight="1" x14ac:dyDescent="0.3">
      <c r="C176" s="68" t="s">
        <v>85</v>
      </c>
      <c r="H176" s="66"/>
      <c r="J176" s="10"/>
      <c r="K176" s="61">
        <v>250</v>
      </c>
      <c r="L176" s="74">
        <f>K176*2</f>
        <v>500</v>
      </c>
      <c r="M176" s="24" t="s">
        <v>86</v>
      </c>
    </row>
    <row r="177" spans="2:15" ht="16.5" customHeight="1" x14ac:dyDescent="0.3">
      <c r="H177" s="66"/>
      <c r="J177" s="10"/>
      <c r="K177" s="61"/>
      <c r="L177" s="74"/>
    </row>
    <row r="178" spans="2:15" ht="16.5" customHeight="1" x14ac:dyDescent="0.3">
      <c r="H178" s="66"/>
      <c r="J178" s="10"/>
      <c r="K178" s="67"/>
      <c r="L178" s="60"/>
    </row>
    <row r="179" spans="2:15" ht="16.5" customHeight="1" x14ac:dyDescent="0.3">
      <c r="H179" s="66"/>
      <c r="J179" s="10"/>
      <c r="K179" s="67"/>
      <c r="L179" s="60"/>
    </row>
    <row r="180" spans="2:15" ht="16.5" customHeight="1" x14ac:dyDescent="0.3">
      <c r="H180" s="66"/>
      <c r="J180" s="10"/>
      <c r="K180" s="67"/>
      <c r="L180" s="60"/>
    </row>
    <row r="181" spans="2:15" ht="16.5" customHeight="1" x14ac:dyDescent="0.3">
      <c r="H181" s="66"/>
      <c r="J181" s="10"/>
      <c r="K181" s="67"/>
      <c r="L181" s="60"/>
    </row>
    <row r="182" spans="2:15" ht="16.5" customHeight="1" x14ac:dyDescent="0.3">
      <c r="H182" s="66"/>
      <c r="J182" s="10"/>
      <c r="K182" s="61"/>
      <c r="L182" s="74"/>
      <c r="M182" s="24"/>
    </row>
    <row r="183" spans="2:15" ht="16.5" customHeight="1" x14ac:dyDescent="0.3">
      <c r="H183" s="66"/>
      <c r="J183" s="10"/>
      <c r="K183" s="61"/>
      <c r="L183" s="74"/>
      <c r="M183" s="24"/>
    </row>
    <row r="184" spans="2:15" ht="16.5" customHeight="1" x14ac:dyDescent="0.3">
      <c r="H184" s="66"/>
      <c r="J184" s="10"/>
      <c r="K184" s="61"/>
      <c r="L184" s="81">
        <f>SUM(L129:L183)</f>
        <v>13853.5</v>
      </c>
      <c r="M184" s="82" t="s">
        <v>106</v>
      </c>
      <c r="O184" s="72"/>
    </row>
    <row r="185" spans="2:15" ht="16.5" customHeight="1" x14ac:dyDescent="0.3">
      <c r="B185" s="68"/>
      <c r="C185" s="68"/>
      <c r="H185" s="66"/>
      <c r="J185" s="10"/>
      <c r="K185" s="91"/>
      <c r="L185" s="92"/>
      <c r="O185" s="72"/>
    </row>
    <row r="186" spans="2:15" ht="16.5" customHeight="1" x14ac:dyDescent="0.3">
      <c r="B186" s="4" t="s">
        <v>39</v>
      </c>
      <c r="C186" s="68"/>
      <c r="H186" s="66"/>
      <c r="J186" s="10"/>
      <c r="K186" s="91"/>
      <c r="L186" s="92"/>
      <c r="O186" s="72"/>
    </row>
    <row r="187" spans="2:15" ht="16.5" customHeight="1" x14ac:dyDescent="0.3">
      <c r="C187" s="68" t="s">
        <v>40</v>
      </c>
      <c r="H187" s="66"/>
      <c r="J187" s="10"/>
      <c r="K187" s="91"/>
      <c r="L187" s="92"/>
      <c r="O187" s="72"/>
    </row>
    <row r="188" spans="2:15" ht="16.5" customHeight="1" x14ac:dyDescent="0.3">
      <c r="C188" s="68" t="s">
        <v>41</v>
      </c>
      <c r="H188" s="66"/>
      <c r="J188" s="10"/>
      <c r="K188" s="91"/>
      <c r="L188" s="92"/>
      <c r="O188" s="72"/>
    </row>
    <row r="189" spans="2:15" ht="16.5" customHeight="1" x14ac:dyDescent="0.3">
      <c r="B189" s="68"/>
      <c r="C189" s="68"/>
      <c r="H189" s="66"/>
      <c r="J189" s="10"/>
      <c r="K189" s="91"/>
      <c r="L189" s="92"/>
      <c r="O189" s="72"/>
    </row>
    <row r="190" spans="2:15" ht="16.5" customHeight="1" x14ac:dyDescent="0.3">
      <c r="B190" s="68" t="s">
        <v>88</v>
      </c>
      <c r="H190" s="66"/>
      <c r="J190" s="10"/>
      <c r="K190" s="91"/>
      <c r="L190" s="92"/>
      <c r="O190" s="72"/>
    </row>
    <row r="191" spans="2:15" ht="16.5" customHeight="1" x14ac:dyDescent="0.3">
      <c r="C191" s="68" t="s">
        <v>89</v>
      </c>
      <c r="H191" s="66"/>
      <c r="J191" s="10"/>
      <c r="K191" s="91"/>
      <c r="L191" s="92"/>
      <c r="O191" s="72"/>
    </row>
    <row r="192" spans="2:15" ht="16.5" customHeight="1" x14ac:dyDescent="0.3">
      <c r="C192" s="68" t="s">
        <v>90</v>
      </c>
      <c r="H192" s="66"/>
      <c r="J192" s="10"/>
      <c r="K192" s="91"/>
      <c r="L192" s="92"/>
      <c r="O192" s="72"/>
    </row>
    <row r="193" spans="2:15" ht="16.5" customHeight="1" x14ac:dyDescent="0.3">
      <c r="C193" s="68" t="s">
        <v>91</v>
      </c>
      <c r="H193" s="66"/>
      <c r="J193" s="10"/>
      <c r="K193" s="91"/>
      <c r="L193" s="92"/>
      <c r="O193" s="72"/>
    </row>
    <row r="194" spans="2:15" ht="16.5" customHeight="1" x14ac:dyDescent="0.3">
      <c r="C194" s="68" t="s">
        <v>92</v>
      </c>
      <c r="H194" s="66"/>
      <c r="J194" s="10"/>
      <c r="K194" s="91"/>
      <c r="L194" s="92"/>
      <c r="O194" s="72"/>
    </row>
    <row r="195" spans="2:15" ht="16.5" customHeight="1" x14ac:dyDescent="0.3">
      <c r="H195" s="66"/>
      <c r="J195" s="10"/>
      <c r="K195" s="91"/>
      <c r="L195" s="92"/>
      <c r="O195" s="72"/>
    </row>
    <row r="196" spans="2:15" ht="16.5" customHeight="1" x14ac:dyDescent="0.3">
      <c r="B196" s="68"/>
      <c r="C196" s="68"/>
      <c r="H196" s="66"/>
      <c r="J196" s="10"/>
      <c r="K196" s="91"/>
      <c r="L196" s="92"/>
      <c r="O196" s="72"/>
    </row>
    <row r="197" spans="2:15" ht="16.5" customHeight="1" x14ac:dyDescent="0.3">
      <c r="B197" s="68"/>
      <c r="C197" s="68"/>
      <c r="H197" s="66"/>
      <c r="J197" s="10"/>
      <c r="K197" s="91"/>
      <c r="L197" s="92"/>
      <c r="O197" s="72"/>
    </row>
    <row r="198" spans="2:15" ht="16.5" customHeight="1" x14ac:dyDescent="0.3">
      <c r="B198" s="68"/>
      <c r="C198" s="68"/>
      <c r="H198" s="66"/>
      <c r="J198" s="10"/>
      <c r="K198" s="91"/>
      <c r="L198" s="92"/>
      <c r="O198" s="72"/>
    </row>
    <row r="199" spans="2:15" ht="16.5" customHeight="1" x14ac:dyDescent="0.3">
      <c r="B199" s="68"/>
      <c r="C199" s="68"/>
      <c r="H199" s="66"/>
      <c r="J199" s="10"/>
      <c r="K199" s="91"/>
      <c r="L199" s="92"/>
      <c r="O199" s="72"/>
    </row>
    <row r="200" spans="2:15" ht="16.5" customHeight="1" x14ac:dyDescent="0.3">
      <c r="B200" s="68"/>
      <c r="C200" s="68"/>
      <c r="H200" s="66"/>
      <c r="J200" s="10"/>
      <c r="K200" s="91"/>
      <c r="L200" s="92"/>
      <c r="O200" s="72"/>
    </row>
    <row r="201" spans="2:15" ht="16.5" customHeight="1" x14ac:dyDescent="0.3">
      <c r="B201" s="68"/>
      <c r="C201" s="68"/>
      <c r="H201" s="66"/>
      <c r="J201" s="10"/>
      <c r="K201" s="91"/>
      <c r="L201" s="92"/>
      <c r="O201" s="72"/>
    </row>
    <row r="202" spans="2:15" ht="16.5" customHeight="1" x14ac:dyDescent="0.3">
      <c r="B202" s="68"/>
      <c r="C202" s="68"/>
      <c r="H202" s="66"/>
      <c r="J202" s="10"/>
      <c r="K202" s="91"/>
      <c r="L202" s="92"/>
      <c r="O202" s="72"/>
    </row>
    <row r="203" spans="2:15" ht="16.5" customHeight="1" x14ac:dyDescent="0.3">
      <c r="B203" s="68"/>
      <c r="C203" s="68"/>
      <c r="H203" s="66"/>
      <c r="J203" s="10"/>
      <c r="K203" s="91"/>
      <c r="L203" s="92"/>
      <c r="O203" s="72"/>
    </row>
    <row r="204" spans="2:15" ht="16.5" customHeight="1" x14ac:dyDescent="0.3">
      <c r="B204" s="68"/>
      <c r="C204" s="68"/>
      <c r="H204" s="66"/>
      <c r="J204" s="10"/>
      <c r="K204" s="91"/>
      <c r="L204" s="92"/>
      <c r="O204" s="72"/>
    </row>
    <row r="205" spans="2:15" ht="16.5" customHeight="1" x14ac:dyDescent="0.3">
      <c r="B205" s="4" t="s">
        <v>48</v>
      </c>
      <c r="C205" s="68"/>
      <c r="H205" s="66"/>
      <c r="J205" s="10"/>
      <c r="K205" s="91"/>
      <c r="L205" s="92"/>
      <c r="O205" s="72"/>
    </row>
    <row r="206" spans="2:15" ht="16.5" customHeight="1" x14ac:dyDescent="0.3">
      <c r="C206" s="68" t="s">
        <v>93</v>
      </c>
      <c r="H206" s="66"/>
      <c r="J206" s="10"/>
      <c r="K206" s="91"/>
      <c r="L206" s="92"/>
      <c r="O206" s="72"/>
    </row>
    <row r="207" spans="2:15" ht="16.5" customHeight="1" x14ac:dyDescent="0.3">
      <c r="B207" s="68"/>
      <c r="C207" s="68" t="s">
        <v>49</v>
      </c>
      <c r="H207" s="66"/>
      <c r="J207" s="10"/>
      <c r="K207" s="91"/>
      <c r="L207" s="92"/>
      <c r="O207" s="72"/>
    </row>
    <row r="208" spans="2:15" ht="16.5" customHeight="1" x14ac:dyDescent="0.3">
      <c r="B208" s="68"/>
      <c r="C208" s="68" t="s">
        <v>50</v>
      </c>
      <c r="H208" s="66"/>
      <c r="J208" s="10"/>
      <c r="K208" s="91"/>
      <c r="L208" s="92"/>
      <c r="O208" s="72"/>
    </row>
    <row r="209" spans="1:18" ht="16.5" customHeight="1" x14ac:dyDescent="0.3">
      <c r="B209" s="68"/>
      <c r="C209" s="68"/>
      <c r="H209" s="66"/>
      <c r="J209" s="10"/>
      <c r="K209" s="91"/>
      <c r="L209" s="92"/>
      <c r="O209" s="72"/>
    </row>
    <row r="210" spans="1:18" ht="16.5" customHeight="1" x14ac:dyDescent="0.3">
      <c r="B210" s="68"/>
      <c r="C210" s="68"/>
      <c r="H210" s="66"/>
      <c r="J210" s="10"/>
      <c r="K210" s="91"/>
      <c r="L210" s="92"/>
      <c r="O210" s="72"/>
    </row>
    <row r="211" spans="1:18" ht="16.5" customHeight="1" x14ac:dyDescent="0.35">
      <c r="A211" s="49" t="s">
        <v>107</v>
      </c>
      <c r="B211" s="50" t="s">
        <v>188</v>
      </c>
      <c r="C211" s="51"/>
      <c r="D211" s="50"/>
      <c r="E211" s="50"/>
      <c r="F211" s="50"/>
      <c r="G211" s="52" t="s">
        <v>108</v>
      </c>
      <c r="H211" s="66"/>
      <c r="J211" s="10"/>
      <c r="K211" s="53" t="s">
        <v>23</v>
      </c>
      <c r="L211" s="54" t="s">
        <v>24</v>
      </c>
      <c r="M211" s="55" t="s">
        <v>25</v>
      </c>
    </row>
    <row r="212" spans="1:18" ht="16.5" customHeight="1" x14ac:dyDescent="0.35">
      <c r="A212" s="1"/>
      <c r="B212" s="4" t="s">
        <v>109</v>
      </c>
      <c r="C212" s="19"/>
      <c r="G212" s="58" t="s">
        <v>110</v>
      </c>
      <c r="H212" s="66"/>
      <c r="J212" s="10"/>
      <c r="K212" s="61">
        <v>199</v>
      </c>
      <c r="L212" s="62">
        <f>K212*3</f>
        <v>597</v>
      </c>
      <c r="M212" s="24" t="s">
        <v>167</v>
      </c>
    </row>
    <row r="213" spans="1:18" ht="16.5" customHeight="1" x14ac:dyDescent="0.35">
      <c r="A213" s="1"/>
      <c r="B213" s="4" t="s">
        <v>97</v>
      </c>
      <c r="C213" s="19"/>
      <c r="G213" s="58" t="s">
        <v>111</v>
      </c>
      <c r="H213" s="66"/>
      <c r="J213" s="10"/>
      <c r="K213" s="61">
        <v>199</v>
      </c>
      <c r="L213" s="62">
        <f>K213*2</f>
        <v>398</v>
      </c>
      <c r="M213" s="24" t="s">
        <v>56</v>
      </c>
    </row>
    <row r="214" spans="1:18" ht="16.5" customHeight="1" x14ac:dyDescent="0.35">
      <c r="A214" s="1"/>
      <c r="B214" s="4" t="s">
        <v>171</v>
      </c>
      <c r="C214" s="19"/>
      <c r="G214" s="93"/>
      <c r="H214" s="66"/>
      <c r="J214" s="10"/>
      <c r="K214" s="61">
        <v>199</v>
      </c>
      <c r="L214" s="62">
        <f>K214*1</f>
        <v>199</v>
      </c>
      <c r="M214" s="24" t="s">
        <v>169</v>
      </c>
    </row>
    <row r="215" spans="1:18" ht="16.5" customHeight="1" x14ac:dyDescent="0.35">
      <c r="A215" s="1"/>
      <c r="C215" s="19"/>
      <c r="H215" s="66"/>
      <c r="J215" s="10"/>
      <c r="K215" s="61">
        <f>K214/2</f>
        <v>99.5</v>
      </c>
      <c r="L215" s="62">
        <f>K215*1</f>
        <v>99.5</v>
      </c>
      <c r="M215" s="24" t="s">
        <v>170</v>
      </c>
    </row>
    <row r="216" spans="1:18" ht="16.5" customHeight="1" x14ac:dyDescent="0.35">
      <c r="A216" s="1"/>
      <c r="B216" s="57" t="s">
        <v>189</v>
      </c>
      <c r="C216" s="19"/>
      <c r="H216" s="66"/>
      <c r="J216" s="10"/>
      <c r="K216" s="67"/>
      <c r="L216" s="60"/>
      <c r="M216" s="24"/>
    </row>
    <row r="217" spans="1:18" ht="16.5" customHeight="1" x14ac:dyDescent="0.3">
      <c r="B217" s="4" t="s">
        <v>112</v>
      </c>
      <c r="C217" s="68"/>
      <c r="E217" s="56"/>
      <c r="F217" s="56"/>
      <c r="G217" s="65"/>
      <c r="H217" s="79"/>
      <c r="I217" s="56"/>
      <c r="J217" s="24"/>
      <c r="K217" s="86"/>
      <c r="L217" s="74"/>
      <c r="M217" s="24"/>
      <c r="O217" s="4">
        <v>300</v>
      </c>
      <c r="P217" s="4" t="s">
        <v>59</v>
      </c>
    </row>
    <row r="218" spans="1:18" ht="16.5" customHeight="1" x14ac:dyDescent="0.35">
      <c r="A218" s="1"/>
      <c r="B218" s="4" t="s">
        <v>190</v>
      </c>
      <c r="G218" s="65"/>
      <c r="H218" s="66"/>
      <c r="J218" s="10"/>
      <c r="K218" s="61"/>
      <c r="L218" s="62">
        <v>1300</v>
      </c>
      <c r="M218" s="4" t="s">
        <v>195</v>
      </c>
    </row>
    <row r="219" spans="1:18" ht="16.5" customHeight="1" x14ac:dyDescent="0.35">
      <c r="A219" s="1"/>
      <c r="B219" s="27"/>
      <c r="G219" s="65"/>
      <c r="H219" s="66"/>
      <c r="J219" s="10"/>
      <c r="K219" s="67"/>
      <c r="L219" s="60"/>
    </row>
    <row r="220" spans="1:18" ht="16.5" customHeight="1" x14ac:dyDescent="0.35">
      <c r="A220" s="1"/>
      <c r="B220" s="27"/>
      <c r="G220" s="65"/>
      <c r="H220" s="66"/>
      <c r="J220" s="10"/>
      <c r="K220" s="67"/>
      <c r="L220" s="81">
        <f>SUM(L212:L219)</f>
        <v>2593.5</v>
      </c>
      <c r="M220" s="82" t="s">
        <v>113</v>
      </c>
    </row>
    <row r="221" spans="1:18" ht="16.5" customHeight="1" x14ac:dyDescent="0.3">
      <c r="A221" s="94" t="s">
        <v>114</v>
      </c>
      <c r="B221" s="95" t="s">
        <v>115</v>
      </c>
      <c r="C221" s="96"/>
      <c r="D221" s="97"/>
      <c r="E221" s="97"/>
      <c r="F221" s="97"/>
      <c r="G221" s="97"/>
      <c r="H221" s="98"/>
      <c r="I221" s="98"/>
      <c r="J221" s="10"/>
      <c r="K221" s="91"/>
      <c r="L221" s="4"/>
    </row>
    <row r="222" spans="1:18" ht="20.25" customHeight="1" x14ac:dyDescent="0.45">
      <c r="A222" s="99" t="s">
        <v>116</v>
      </c>
      <c r="B222" s="4" t="s">
        <v>117</v>
      </c>
      <c r="C222" s="4" t="s">
        <v>214</v>
      </c>
      <c r="H222" s="100"/>
      <c r="I222" s="56"/>
      <c r="J222" s="10"/>
      <c r="K222" s="64"/>
      <c r="L222" s="91"/>
      <c r="M222" s="24"/>
      <c r="O222" s="33"/>
      <c r="Q222" s="4">
        <f>5228/2</f>
        <v>2614</v>
      </c>
      <c r="R222" s="4" t="s">
        <v>118</v>
      </c>
    </row>
    <row r="223" spans="1:18" ht="16.5" customHeight="1" x14ac:dyDescent="0.45">
      <c r="A223" s="99"/>
      <c r="C223" s="4" t="s">
        <v>198</v>
      </c>
      <c r="H223" s="101"/>
      <c r="I223" s="56"/>
      <c r="J223" s="10"/>
      <c r="K223" s="64"/>
      <c r="L223" s="66">
        <f>(L73+L119+L184+L220)*0.04</f>
        <v>1104.02</v>
      </c>
      <c r="M223" s="24" t="s">
        <v>119</v>
      </c>
      <c r="O223" s="33">
        <f>L223/3</f>
        <v>368.00666666666666</v>
      </c>
    </row>
    <row r="224" spans="1:18" ht="16.5" customHeight="1" x14ac:dyDescent="0.45">
      <c r="A224" s="99"/>
      <c r="C224" s="4" t="s">
        <v>215</v>
      </c>
      <c r="H224" s="101"/>
      <c r="I224" s="56"/>
      <c r="J224" s="10"/>
      <c r="K224" s="64"/>
      <c r="L224" s="66"/>
      <c r="M224" s="24"/>
      <c r="Q224" s="4">
        <f>Q222+Q223</f>
        <v>2614</v>
      </c>
    </row>
    <row r="225" spans="1:17" ht="16.5" customHeight="1" x14ac:dyDescent="0.45">
      <c r="A225" s="99"/>
      <c r="H225" s="101"/>
      <c r="I225" s="56"/>
      <c r="J225" s="10"/>
      <c r="K225" s="64"/>
      <c r="L225" s="66"/>
      <c r="M225" s="24"/>
    </row>
    <row r="226" spans="1:17" ht="16.5" customHeight="1" x14ac:dyDescent="0.45">
      <c r="A226" s="99"/>
      <c r="C226" s="27" t="s">
        <v>120</v>
      </c>
      <c r="D226" s="27"/>
      <c r="H226" s="102"/>
      <c r="I226" s="56"/>
      <c r="J226" s="10"/>
      <c r="K226" s="33"/>
      <c r="L226" s="4"/>
      <c r="O226" s="33"/>
    </row>
    <row r="227" spans="1:17" ht="16.5" customHeight="1" x14ac:dyDescent="0.3">
      <c r="C227" s="4" t="s">
        <v>121</v>
      </c>
      <c r="D227" s="4" t="s">
        <v>122</v>
      </c>
      <c r="H227" s="102"/>
      <c r="I227" s="56"/>
      <c r="J227" s="10"/>
      <c r="K227" s="158" t="s">
        <v>148</v>
      </c>
      <c r="L227" s="158"/>
      <c r="M227" s="158"/>
      <c r="O227" s="33"/>
    </row>
    <row r="228" spans="1:17" ht="16.5" customHeight="1" x14ac:dyDescent="0.3">
      <c r="C228" s="4" t="s">
        <v>123</v>
      </c>
      <c r="H228" s="103"/>
      <c r="J228" s="10"/>
      <c r="K228" s="104"/>
      <c r="L228" s="105">
        <f>L73+L119+L184+L220+L223</f>
        <v>28704.52</v>
      </c>
      <c r="M228" s="106" t="s">
        <v>124</v>
      </c>
      <c r="Q228" s="72">
        <f>L228/2</f>
        <v>14352.26</v>
      </c>
    </row>
    <row r="229" spans="1:17" ht="16.5" customHeight="1" x14ac:dyDescent="0.3">
      <c r="D229" s="57" t="s">
        <v>125</v>
      </c>
      <c r="H229" s="103"/>
      <c r="I229" s="100"/>
      <c r="J229" s="10"/>
      <c r="L229" s="107">
        <f>L228/5</f>
        <v>5740.9040000000005</v>
      </c>
      <c r="M229" s="108" t="s">
        <v>23</v>
      </c>
    </row>
    <row r="230" spans="1:17" ht="16.5" customHeight="1" x14ac:dyDescent="0.3">
      <c r="D230" s="57" t="s">
        <v>126</v>
      </c>
      <c r="H230" s="102"/>
      <c r="I230" s="101"/>
      <c r="J230" s="10"/>
      <c r="L230" s="4"/>
      <c r="M230" s="24"/>
    </row>
    <row r="231" spans="1:17" s="109" customFormat="1" ht="16.5" customHeight="1" x14ac:dyDescent="0.3">
      <c r="A231" s="4"/>
      <c r="B231" s="4"/>
      <c r="E231" s="4"/>
      <c r="F231" s="4"/>
      <c r="G231" s="4"/>
      <c r="H231" s="110"/>
      <c r="I231" s="102"/>
      <c r="J231" s="100"/>
      <c r="L231" s="111">
        <v>0</v>
      </c>
      <c r="M231" s="109" t="s">
        <v>127</v>
      </c>
      <c r="O231" s="112"/>
    </row>
    <row r="232" spans="1:17" s="109" customFormat="1" ht="16.5" customHeight="1" x14ac:dyDescent="0.45">
      <c r="A232" s="99" t="s">
        <v>116</v>
      </c>
      <c r="B232" s="27" t="s">
        <v>128</v>
      </c>
      <c r="C232" s="4"/>
      <c r="D232" s="4"/>
      <c r="E232" s="4"/>
      <c r="F232" s="4"/>
      <c r="G232" s="4"/>
      <c r="H232" s="110"/>
      <c r="I232" s="102"/>
      <c r="J232" s="100"/>
      <c r="L232" s="127">
        <f>L228-L231</f>
        <v>28704.52</v>
      </c>
      <c r="M232" s="106" t="s">
        <v>124</v>
      </c>
    </row>
    <row r="233" spans="1:17" s="109" customFormat="1" ht="16.5" customHeight="1" x14ac:dyDescent="0.45">
      <c r="A233" s="99" t="s">
        <v>116</v>
      </c>
      <c r="B233" s="27" t="s">
        <v>129</v>
      </c>
      <c r="C233" s="4"/>
      <c r="D233" s="4"/>
      <c r="E233" s="4"/>
      <c r="F233" s="4"/>
      <c r="G233" s="4"/>
      <c r="H233" s="4"/>
      <c r="I233" s="113"/>
      <c r="J233" s="100"/>
      <c r="L233" s="127">
        <f>L232/5</f>
        <v>5740.9040000000005</v>
      </c>
      <c r="M233" s="108" t="s">
        <v>23</v>
      </c>
      <c r="O233" s="112"/>
    </row>
    <row r="234" spans="1:17" s="109" customFormat="1" ht="16.5" customHeight="1" x14ac:dyDescent="0.3">
      <c r="C234" s="4"/>
      <c r="D234" s="4"/>
      <c r="E234" s="4"/>
      <c r="F234" s="4"/>
      <c r="G234" s="4"/>
      <c r="H234" s="4"/>
      <c r="I234" s="113"/>
      <c r="J234" s="100"/>
    </row>
    <row r="235" spans="1:17" s="109" customFormat="1" ht="16.5" customHeight="1" x14ac:dyDescent="0.45">
      <c r="A235" s="99"/>
      <c r="B235" s="27"/>
      <c r="C235" s="4"/>
      <c r="D235" s="4"/>
      <c r="E235" s="4"/>
      <c r="F235" s="4"/>
      <c r="G235" s="4"/>
      <c r="H235" s="4"/>
      <c r="I235" s="102"/>
      <c r="J235" s="100"/>
      <c r="L235" s="114">
        <f>L228*0.016</f>
        <v>459.27232000000004</v>
      </c>
      <c r="M235" s="115" t="s">
        <v>130</v>
      </c>
    </row>
    <row r="236" spans="1:17" ht="16.5" customHeight="1" x14ac:dyDescent="0.3">
      <c r="A236" s="4" t="s">
        <v>131</v>
      </c>
      <c r="L236" s="104">
        <f>L232-L235</f>
        <v>28245.24768</v>
      </c>
      <c r="M236" s="106" t="s">
        <v>124</v>
      </c>
      <c r="Q236" s="33">
        <f>L240+L241</f>
        <v>1104.02</v>
      </c>
    </row>
    <row r="237" spans="1:17" ht="16.5" customHeight="1" x14ac:dyDescent="0.3">
      <c r="A237" s="116" t="s">
        <v>132</v>
      </c>
      <c r="L237" s="104">
        <f>L236/5</f>
        <v>5649.0495360000004</v>
      </c>
      <c r="M237" s="108" t="s">
        <v>23</v>
      </c>
    </row>
    <row r="238" spans="1:17" ht="16.5" customHeight="1" x14ac:dyDescent="0.35">
      <c r="B238"/>
      <c r="C238"/>
      <c r="D238"/>
      <c r="E238"/>
      <c r="F238"/>
      <c r="L238" s="117"/>
      <c r="M238" s="115"/>
    </row>
    <row r="239" spans="1:17" ht="16.5" customHeight="1" x14ac:dyDescent="0.35">
      <c r="B239"/>
      <c r="C239"/>
      <c r="D239"/>
      <c r="E239"/>
      <c r="F239" s="116" t="s">
        <v>133</v>
      </c>
      <c r="G239" s="116"/>
      <c r="L239" s="117"/>
      <c r="M239" s="118"/>
    </row>
    <row r="240" spans="1:17" ht="16.5" customHeight="1" x14ac:dyDescent="0.35">
      <c r="F240"/>
      <c r="G240"/>
      <c r="I240" s="5"/>
      <c r="L240" s="66">
        <f>L232-L236</f>
        <v>459.27232000000004</v>
      </c>
      <c r="M240" s="4" t="s">
        <v>134</v>
      </c>
      <c r="P240" s="5"/>
    </row>
    <row r="241" spans="1:16" ht="16.5" customHeight="1" x14ac:dyDescent="0.3">
      <c r="F241" s="116" t="s">
        <v>135</v>
      </c>
      <c r="G241" s="116"/>
      <c r="I241" s="5"/>
      <c r="L241" s="66">
        <f>L223-L235</f>
        <v>644.74767999999995</v>
      </c>
      <c r="M241" s="4" t="s">
        <v>136</v>
      </c>
      <c r="P241" s="5"/>
    </row>
    <row r="242" spans="1:16" ht="16.5" customHeight="1" x14ac:dyDescent="0.3">
      <c r="F242" s="116" t="s">
        <v>137</v>
      </c>
      <c r="G242" s="116"/>
      <c r="I242" s="5"/>
      <c r="L242" s="66">
        <f>SUM(L240:L241)</f>
        <v>1104.02</v>
      </c>
      <c r="P242" s="5"/>
    </row>
    <row r="243" spans="1:16" ht="16.5" customHeight="1" x14ac:dyDescent="0.35">
      <c r="F243" s="57" t="s">
        <v>138</v>
      </c>
      <c r="G243"/>
      <c r="I243" s="5"/>
      <c r="P243" s="5"/>
    </row>
    <row r="244" spans="1:16" ht="16.5" customHeight="1" x14ac:dyDescent="0.35">
      <c r="E244"/>
      <c r="I244" s="5"/>
      <c r="L244" s="66">
        <f>L229-L237</f>
        <v>91.854464000000007</v>
      </c>
      <c r="M244" s="4" t="s">
        <v>139</v>
      </c>
      <c r="P244" s="5"/>
    </row>
    <row r="245" spans="1:16" ht="16.5" customHeight="1" x14ac:dyDescent="0.35">
      <c r="A245" s="116"/>
      <c r="B245"/>
      <c r="C245"/>
      <c r="D245"/>
      <c r="E245"/>
      <c r="I245" s="5"/>
      <c r="P245" s="5"/>
    </row>
    <row r="246" spans="1:16" ht="16.5" customHeight="1" x14ac:dyDescent="0.35">
      <c r="A246"/>
      <c r="B246"/>
      <c r="C246"/>
      <c r="D246"/>
      <c r="E246"/>
      <c r="I246" s="5"/>
      <c r="L246" s="66">
        <f>L228/2</f>
        <v>14352.26</v>
      </c>
      <c r="M246" s="4" t="s">
        <v>196</v>
      </c>
      <c r="P246" s="5"/>
    </row>
    <row r="247" spans="1:16" ht="16.5" customHeight="1" x14ac:dyDescent="0.35">
      <c r="A247"/>
      <c r="B247"/>
      <c r="C247"/>
      <c r="E247"/>
      <c r="I247" s="5"/>
      <c r="L247" s="66">
        <f>L246*0.2</f>
        <v>2870.4520000000002</v>
      </c>
      <c r="M247" s="4" t="s">
        <v>212</v>
      </c>
      <c r="P247" s="5"/>
    </row>
    <row r="248" spans="1:16" ht="16.5" customHeight="1" x14ac:dyDescent="0.35">
      <c r="A248"/>
      <c r="B248"/>
      <c r="C248"/>
      <c r="E248"/>
    </row>
    <row r="249" spans="1:16" ht="16.5" customHeight="1" x14ac:dyDescent="0.35">
      <c r="A249"/>
      <c r="B249"/>
      <c r="C249"/>
    </row>
    <row r="250" spans="1:16" ht="16.5" customHeight="1" x14ac:dyDescent="0.35">
      <c r="A250"/>
      <c r="B250"/>
      <c r="C250"/>
    </row>
    <row r="251" spans="1:16" ht="16.5" customHeight="1" x14ac:dyDescent="0.35">
      <c r="A251"/>
      <c r="B251"/>
      <c r="C251"/>
    </row>
    <row r="252" spans="1:16" ht="16.5" customHeight="1" x14ac:dyDescent="0.3"/>
    <row r="253" spans="1:16" ht="16.5" customHeight="1" x14ac:dyDescent="0.3"/>
    <row r="254" spans="1:16" ht="16.5" customHeight="1" x14ac:dyDescent="0.3"/>
    <row r="255" spans="1:16" ht="16.5" customHeight="1" x14ac:dyDescent="0.3"/>
    <row r="256" spans="1:16" ht="16.5" customHeight="1" x14ac:dyDescent="0.3"/>
    <row r="257" ht="16.5" customHeight="1" x14ac:dyDescent="0.3"/>
    <row r="258" ht="16.5" customHeight="1" x14ac:dyDescent="0.3"/>
  </sheetData>
  <mergeCells count="13">
    <mergeCell ref="K227:M227"/>
    <mergeCell ref="A20:B20"/>
    <mergeCell ref="C32:G32"/>
    <mergeCell ref="C33:C34"/>
    <mergeCell ref="D33:G33"/>
    <mergeCell ref="D34:G34"/>
    <mergeCell ref="D41:G41"/>
    <mergeCell ref="D42:G42"/>
    <mergeCell ref="A1:C1"/>
    <mergeCell ref="A8:H8"/>
    <mergeCell ref="A19:B19"/>
    <mergeCell ref="L19:T19"/>
    <mergeCell ref="K31:M31"/>
  </mergeCells>
  <pageMargins left="0.25" right="0.25" top="0.75" bottom="0.75" header="0.3" footer="0.3"/>
  <pageSetup orientation="portrait" verticalDpi="30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E4D48E-1255-4460-9BD9-93BD07689919}">
  <dimension ref="A1:T216"/>
  <sheetViews>
    <sheetView topLeftCell="A147" workbookViewId="0">
      <selection activeCell="I164" sqref="I164"/>
    </sheetView>
  </sheetViews>
  <sheetFormatPr defaultColWidth="8.7265625" defaultRowHeight="14" x14ac:dyDescent="0.3"/>
  <cols>
    <col min="1" max="1" width="10.453125" style="4" customWidth="1"/>
    <col min="2" max="2" width="12.81640625" style="4" customWidth="1"/>
    <col min="3" max="3" width="13.7265625" style="4" customWidth="1"/>
    <col min="4" max="4" width="8.453125" style="4" customWidth="1"/>
    <col min="5" max="5" width="13.7265625" style="4" customWidth="1"/>
    <col min="6" max="6" width="12.54296875" style="4" customWidth="1"/>
    <col min="7" max="7" width="13.7265625" style="4" customWidth="1"/>
    <col min="8" max="8" width="11" style="4" customWidth="1"/>
    <col min="9" max="9" width="6.1796875" style="4" customWidth="1"/>
    <col min="10" max="10" width="8.7265625" style="4"/>
    <col min="11" max="11" width="12.26953125" style="4" customWidth="1"/>
    <col min="12" max="12" width="13.36328125" style="5" customWidth="1"/>
    <col min="13" max="13" width="39.1796875" style="4" customWidth="1"/>
    <col min="14" max="14" width="8.7265625" style="4"/>
    <col min="15" max="16" width="10.453125" style="4" bestFit="1" customWidth="1"/>
    <col min="17" max="17" width="12.54296875" style="4" customWidth="1"/>
    <col min="18" max="19" width="8.7265625" style="4"/>
    <col min="20" max="20" width="9.90625" style="4" bestFit="1" customWidth="1"/>
    <col min="21" max="21" width="9.81640625" style="4" bestFit="1" customWidth="1"/>
    <col min="22" max="16384" width="8.7265625" style="4"/>
  </cols>
  <sheetData>
    <row r="1" spans="1:20" ht="16.5" customHeight="1" x14ac:dyDescent="0.35">
      <c r="A1" s="151"/>
      <c r="B1" s="151"/>
      <c r="C1" s="151"/>
      <c r="D1" s="1"/>
      <c r="E1" s="2"/>
      <c r="F1" s="2"/>
      <c r="G1" s="3"/>
      <c r="H1" s="3"/>
    </row>
    <row r="2" spans="1:20" ht="16.5" customHeight="1" x14ac:dyDescent="0.35">
      <c r="A2" s="1"/>
      <c r="B2" s="1"/>
      <c r="C2" s="1"/>
      <c r="D2" s="1"/>
      <c r="E2" s="2"/>
      <c r="F2" s="2"/>
      <c r="G2" s="3"/>
      <c r="H2" s="3"/>
    </row>
    <row r="3" spans="1:20" ht="16.5" customHeight="1" x14ac:dyDescent="0.35">
      <c r="A3" s="1"/>
      <c r="B3" s="1"/>
      <c r="C3" s="1"/>
      <c r="D3" s="1"/>
      <c r="E3" s="2"/>
      <c r="F3" s="2"/>
      <c r="I3" s="6" t="s">
        <v>0</v>
      </c>
    </row>
    <row r="4" spans="1:20" ht="16.5" customHeight="1" x14ac:dyDescent="0.35">
      <c r="A4" s="1"/>
      <c r="B4" s="1"/>
      <c r="C4" s="1"/>
      <c r="D4" s="1"/>
      <c r="E4" s="2"/>
      <c r="I4" s="7" t="s">
        <v>140</v>
      </c>
    </row>
    <row r="5" spans="1:20" ht="16.5" customHeight="1" x14ac:dyDescent="0.35">
      <c r="A5" s="1"/>
      <c r="B5" s="1"/>
      <c r="C5" s="1"/>
      <c r="D5" s="1"/>
      <c r="E5" s="2"/>
    </row>
    <row r="6" spans="1:20" ht="16.5" customHeight="1" x14ac:dyDescent="0.35">
      <c r="A6" s="8" t="s">
        <v>1</v>
      </c>
      <c r="B6" s="1"/>
      <c r="C6" s="1"/>
      <c r="D6" s="1"/>
      <c r="E6" s="2"/>
      <c r="F6" s="2"/>
    </row>
    <row r="7" spans="1:20" ht="3" customHeight="1" x14ac:dyDescent="0.35">
      <c r="A7" s="8"/>
      <c r="B7" s="1"/>
      <c r="C7" s="1"/>
      <c r="D7" s="1"/>
      <c r="E7" s="2"/>
      <c r="F7" s="2"/>
    </row>
    <row r="8" spans="1:20" ht="16.5" customHeight="1" x14ac:dyDescent="0.35">
      <c r="A8" s="152" t="s">
        <v>2</v>
      </c>
      <c r="B8" s="153"/>
      <c r="C8" s="153"/>
      <c r="D8" s="153"/>
      <c r="E8" s="153"/>
      <c r="F8" s="153"/>
      <c r="G8" s="153"/>
      <c r="H8" s="153"/>
      <c r="I8" s="9"/>
      <c r="J8" s="10"/>
    </row>
    <row r="9" spans="1:20" ht="16.5" customHeight="1" x14ac:dyDescent="0.3">
      <c r="A9" s="11" t="s">
        <v>3</v>
      </c>
      <c r="E9" s="12"/>
      <c r="F9" s="12"/>
      <c r="G9" s="13"/>
      <c r="H9" s="13"/>
      <c r="J9" s="10"/>
      <c r="N9" s="10"/>
    </row>
    <row r="10" spans="1:20" ht="16.5" customHeight="1" x14ac:dyDescent="0.45">
      <c r="A10" s="14" t="s">
        <v>141</v>
      </c>
      <c r="E10" s="12"/>
      <c r="F10" s="12"/>
      <c r="G10" s="13"/>
      <c r="H10" s="13"/>
      <c r="J10" s="10"/>
      <c r="M10" s="15"/>
      <c r="N10" s="10"/>
    </row>
    <row r="11" spans="1:20" ht="16.5" customHeight="1" x14ac:dyDescent="0.3">
      <c r="A11" s="138" t="s">
        <v>226</v>
      </c>
      <c r="B11" s="16"/>
      <c r="C11" s="16"/>
      <c r="D11" s="16"/>
      <c r="E11" s="17"/>
      <c r="F11" s="141"/>
      <c r="G11" s="136"/>
      <c r="H11" s="136"/>
      <c r="I11" s="137"/>
      <c r="J11" s="10"/>
      <c r="N11" s="10"/>
    </row>
    <row r="12" spans="1:20" ht="16.5" customHeight="1" x14ac:dyDescent="0.3">
      <c r="A12" s="11"/>
      <c r="E12" s="12"/>
      <c r="F12" s="12"/>
      <c r="G12" s="13"/>
      <c r="H12" s="13"/>
      <c r="J12" s="10"/>
      <c r="N12" s="10"/>
    </row>
    <row r="13" spans="1:20" ht="16.5" customHeight="1" x14ac:dyDescent="0.3">
      <c r="A13" s="11"/>
      <c r="E13" s="12"/>
      <c r="F13" s="12"/>
      <c r="G13" s="13"/>
      <c r="H13" s="13"/>
      <c r="J13" s="10"/>
      <c r="N13" s="10"/>
    </row>
    <row r="14" spans="1:20" ht="16.5" customHeight="1" x14ac:dyDescent="0.3">
      <c r="C14" s="18" t="s">
        <v>143</v>
      </c>
      <c r="E14" s="12"/>
      <c r="F14" s="12"/>
      <c r="G14" s="13"/>
      <c r="H14" s="13"/>
      <c r="J14" s="10"/>
    </row>
    <row r="15" spans="1:20" ht="16.5" customHeight="1" x14ac:dyDescent="0.35">
      <c r="B15" s="10"/>
      <c r="C15" s="18" t="s">
        <v>145</v>
      </c>
      <c r="E15" s="12"/>
      <c r="F15" s="12"/>
      <c r="G15" s="13"/>
      <c r="H15" s="13"/>
      <c r="J15" s="10"/>
      <c r="L15" s="4"/>
      <c r="M15" s="19"/>
      <c r="N15" s="19"/>
      <c r="O15" s="19"/>
      <c r="P15" s="19"/>
      <c r="Q15" s="19"/>
      <c r="R15" s="19"/>
      <c r="S15" s="19"/>
      <c r="T15" s="19"/>
    </row>
    <row r="16" spans="1:20" ht="16.5" customHeight="1" x14ac:dyDescent="0.3">
      <c r="A16" s="10"/>
      <c r="B16" s="10"/>
      <c r="C16" s="18" t="s">
        <v>221</v>
      </c>
      <c r="E16" s="12"/>
      <c r="F16" s="12"/>
      <c r="G16" s="13"/>
      <c r="H16" s="13"/>
      <c r="J16" s="10"/>
      <c r="N16" s="10"/>
      <c r="O16" s="20"/>
      <c r="Q16" s="20"/>
    </row>
    <row r="17" spans="1:20" ht="16.5" customHeight="1" x14ac:dyDescent="0.3">
      <c r="A17" s="10"/>
      <c r="B17" s="10"/>
      <c r="C17" s="18"/>
      <c r="D17" s="4" t="s">
        <v>219</v>
      </c>
      <c r="E17" s="12"/>
      <c r="F17" s="12"/>
      <c r="G17" s="13"/>
      <c r="H17" s="13"/>
      <c r="J17" s="10"/>
      <c r="N17" s="10"/>
      <c r="O17" s="20"/>
      <c r="Q17" s="20"/>
    </row>
    <row r="18" spans="1:20" ht="16.5" customHeight="1" x14ac:dyDescent="0.35">
      <c r="C18" s="18" t="s">
        <v>144</v>
      </c>
      <c r="E18" s="12"/>
      <c r="F18" s="12"/>
      <c r="G18" s="13"/>
      <c r="J18" s="10"/>
      <c r="L18" s="4"/>
      <c r="M18"/>
      <c r="N18"/>
      <c r="O18"/>
      <c r="P18"/>
      <c r="Q18"/>
      <c r="R18"/>
      <c r="S18"/>
      <c r="T18"/>
    </row>
    <row r="19" spans="1:20" ht="16.5" customHeight="1" x14ac:dyDescent="0.35">
      <c r="A19" s="154" t="s">
        <v>4</v>
      </c>
      <c r="B19" s="155"/>
      <c r="C19" s="4" t="s">
        <v>218</v>
      </c>
      <c r="E19" s="12"/>
      <c r="F19" s="12"/>
      <c r="G19" s="13"/>
      <c r="H19" s="13"/>
      <c r="J19" s="10"/>
      <c r="L19" s="156"/>
      <c r="M19" s="157"/>
      <c r="N19" s="157"/>
      <c r="O19" s="157"/>
      <c r="P19" s="157"/>
      <c r="Q19" s="157"/>
      <c r="R19" s="157"/>
      <c r="S19" s="157"/>
      <c r="T19" s="157"/>
    </row>
    <row r="20" spans="1:20" ht="16.5" customHeight="1" x14ac:dyDescent="0.35">
      <c r="A20" s="159" t="s">
        <v>142</v>
      </c>
      <c r="B20" s="160"/>
      <c r="C20" s="18"/>
      <c r="D20" s="4" t="s">
        <v>216</v>
      </c>
      <c r="E20" s="12"/>
      <c r="F20" s="12"/>
      <c r="G20" s="13"/>
      <c r="H20" s="13"/>
      <c r="J20" s="10"/>
      <c r="L20" s="4"/>
      <c r="M20"/>
      <c r="N20"/>
      <c r="O20"/>
      <c r="P20"/>
      <c r="Q20"/>
      <c r="R20"/>
      <c r="S20"/>
      <c r="T20"/>
    </row>
    <row r="21" spans="1:20" ht="16.5" customHeight="1" x14ac:dyDescent="0.35">
      <c r="A21" s="133"/>
      <c r="B21" s="134"/>
      <c r="C21" s="18"/>
      <c r="D21" s="4" t="s">
        <v>5</v>
      </c>
      <c r="E21" s="12"/>
      <c r="F21" s="12"/>
      <c r="G21" s="13"/>
      <c r="J21" s="10"/>
      <c r="L21" s="4"/>
      <c r="M21"/>
      <c r="N21"/>
      <c r="O21"/>
      <c r="P21"/>
      <c r="Q21"/>
      <c r="R21"/>
      <c r="S21"/>
      <c r="T21"/>
    </row>
    <row r="22" spans="1:20" ht="16.5" customHeight="1" x14ac:dyDescent="0.35">
      <c r="A22" s="133"/>
      <c r="B22" s="134"/>
      <c r="C22" s="18"/>
      <c r="D22" s="4" t="s">
        <v>217</v>
      </c>
      <c r="E22" s="12"/>
      <c r="F22" s="12"/>
      <c r="G22" s="13"/>
      <c r="J22" s="10"/>
      <c r="L22" s="4"/>
      <c r="M22"/>
      <c r="N22"/>
      <c r="O22"/>
      <c r="P22"/>
      <c r="Q22"/>
      <c r="R22"/>
      <c r="S22"/>
      <c r="T22"/>
    </row>
    <row r="23" spans="1:20" ht="16.5" customHeight="1" x14ac:dyDescent="0.35">
      <c r="A23" s="23"/>
      <c r="B23" s="23"/>
      <c r="C23" s="18" t="s">
        <v>146</v>
      </c>
      <c r="E23" s="12"/>
      <c r="F23" s="12"/>
      <c r="G23" s="13"/>
      <c r="H23" s="13"/>
      <c r="J23" s="10"/>
      <c r="L23" s="4"/>
      <c r="M23"/>
      <c r="N23"/>
      <c r="O23"/>
      <c r="P23"/>
      <c r="Q23"/>
      <c r="R23"/>
      <c r="S23"/>
      <c r="T23"/>
    </row>
    <row r="24" spans="1:20" ht="16.5" customHeight="1" x14ac:dyDescent="0.35">
      <c r="A24" s="23"/>
      <c r="B24" s="23"/>
      <c r="C24" s="18" t="s">
        <v>6</v>
      </c>
      <c r="E24" s="12"/>
      <c r="F24" s="12"/>
      <c r="G24" s="13"/>
      <c r="H24" s="13"/>
      <c r="J24" s="10"/>
      <c r="L24" s="4"/>
      <c r="M24"/>
      <c r="N24"/>
      <c r="O24"/>
      <c r="P24"/>
      <c r="Q24"/>
      <c r="R24"/>
      <c r="S24"/>
      <c r="T24"/>
    </row>
    <row r="25" spans="1:20" ht="16.5" customHeight="1" x14ac:dyDescent="0.3">
      <c r="A25" s="10"/>
      <c r="B25" s="10"/>
      <c r="F25" s="12"/>
      <c r="G25" s="13"/>
      <c r="H25" s="13"/>
      <c r="J25" s="10"/>
      <c r="N25" s="10"/>
      <c r="O25" s="20"/>
      <c r="Q25" s="20"/>
    </row>
    <row r="26" spans="1:20" ht="16.5" customHeight="1" x14ac:dyDescent="0.35">
      <c r="A26" s="24" t="s">
        <v>147</v>
      </c>
      <c r="B26" s="19"/>
      <c r="C26" s="19"/>
      <c r="E26" s="12"/>
      <c r="F26" s="12"/>
      <c r="G26" s="13"/>
      <c r="H26" s="13"/>
      <c r="J26" s="10"/>
      <c r="N26" s="10"/>
      <c r="O26" s="20"/>
      <c r="Q26" s="20"/>
    </row>
    <row r="27" spans="1:20" ht="16.5" customHeight="1" x14ac:dyDescent="0.3">
      <c r="A27" s="10"/>
      <c r="B27" s="10"/>
      <c r="E27" s="12"/>
      <c r="F27" s="12"/>
      <c r="G27" s="13"/>
      <c r="H27" s="13"/>
      <c r="J27" s="10"/>
      <c r="N27" s="10"/>
      <c r="O27" s="10"/>
    </row>
    <row r="28" spans="1:20" ht="16.5" customHeight="1" x14ac:dyDescent="0.45">
      <c r="A28" s="25" t="s">
        <v>7</v>
      </c>
      <c r="J28" s="10"/>
      <c r="N28" s="10"/>
      <c r="O28" s="26" t="s">
        <v>8</v>
      </c>
    </row>
    <row r="29" spans="1:20" ht="16.5" customHeight="1" x14ac:dyDescent="0.3">
      <c r="A29" s="25" t="s">
        <v>222</v>
      </c>
      <c r="J29" s="10"/>
      <c r="N29" s="10"/>
      <c r="O29" s="10"/>
    </row>
    <row r="30" spans="1:20" ht="16.5" customHeight="1" x14ac:dyDescent="0.3">
      <c r="A30" s="27" t="s">
        <v>9</v>
      </c>
      <c r="J30" s="10"/>
      <c r="N30" s="10"/>
      <c r="O30" s="10"/>
    </row>
    <row r="31" spans="1:20" ht="16.5" customHeight="1" x14ac:dyDescent="0.3">
      <c r="J31" s="10"/>
      <c r="K31" s="158" t="s">
        <v>148</v>
      </c>
      <c r="L31" s="158"/>
      <c r="M31" s="158"/>
      <c r="N31" s="10"/>
      <c r="O31" s="10"/>
    </row>
    <row r="32" spans="1:20" ht="16.5" customHeight="1" x14ac:dyDescent="0.3">
      <c r="C32" s="161" t="s">
        <v>10</v>
      </c>
      <c r="D32" s="161"/>
      <c r="E32" s="161"/>
      <c r="F32" s="161"/>
      <c r="G32" s="161"/>
      <c r="J32" s="10"/>
      <c r="K32" s="5" t="s">
        <v>11</v>
      </c>
      <c r="L32" s="5">
        <v>5</v>
      </c>
      <c r="M32" s="4" t="s">
        <v>149</v>
      </c>
      <c r="N32" s="10"/>
      <c r="O32" s="10" t="s">
        <v>12</v>
      </c>
      <c r="P32" s="4">
        <v>10</v>
      </c>
      <c r="Q32" s="4">
        <v>6</v>
      </c>
      <c r="S32" s="4">
        <v>10</v>
      </c>
    </row>
    <row r="33" spans="1:20" ht="16.5" customHeight="1" x14ac:dyDescent="0.35">
      <c r="C33" s="162">
        <f>+L186</f>
        <v>25713.220499999999</v>
      </c>
      <c r="D33" s="163" t="s">
        <v>13</v>
      </c>
      <c r="E33" s="163"/>
      <c r="F33" s="163"/>
      <c r="G33" s="164"/>
      <c r="J33" s="10"/>
      <c r="M33" s="4" t="s">
        <v>14</v>
      </c>
      <c r="N33" s="10"/>
      <c r="O33" s="10" t="s">
        <v>15</v>
      </c>
      <c r="P33" s="4">
        <v>5</v>
      </c>
      <c r="Q33" s="4">
        <v>5</v>
      </c>
      <c r="R33" s="28"/>
      <c r="S33" s="4">
        <v>6</v>
      </c>
    </row>
    <row r="34" spans="1:20" ht="16.5" customHeight="1" x14ac:dyDescent="0.35">
      <c r="B34" s="19"/>
      <c r="C34" s="162"/>
      <c r="D34" s="165" t="s">
        <v>151</v>
      </c>
      <c r="E34" s="165"/>
      <c r="F34" s="165"/>
      <c r="G34" s="166"/>
      <c r="H34" s="19"/>
      <c r="I34" s="19"/>
      <c r="J34" s="10"/>
      <c r="M34" s="4" t="s">
        <v>150</v>
      </c>
      <c r="N34" s="10"/>
      <c r="O34" s="10" t="s">
        <v>16</v>
      </c>
      <c r="P34" s="4">
        <v>3</v>
      </c>
      <c r="Q34" s="4">
        <v>3</v>
      </c>
      <c r="R34" s="28"/>
      <c r="S34" s="4">
        <v>3</v>
      </c>
    </row>
    <row r="35" spans="1:20" ht="16.5" customHeight="1" x14ac:dyDescent="0.35">
      <c r="A35" s="29"/>
      <c r="B35" s="30"/>
      <c r="C35" s="31"/>
      <c r="D35" s="30"/>
      <c r="E35" s="29"/>
      <c r="F35" s="29"/>
      <c r="G35" s="32"/>
      <c r="H35" s="32"/>
      <c r="I35" s="32"/>
      <c r="N35" s="10"/>
    </row>
    <row r="36" spans="1:20" ht="16.5" customHeight="1" x14ac:dyDescent="0.35">
      <c r="F36" s="33"/>
      <c r="G36" s="24"/>
      <c r="H36" s="1"/>
      <c r="I36" s="1"/>
      <c r="J36" s="10"/>
      <c r="K36" s="5"/>
      <c r="M36" s="1"/>
      <c r="P36" s="4">
        <f>SUM(P32:P34)</f>
        <v>18</v>
      </c>
      <c r="Q36" s="4">
        <f>SUM(Q32:Q34)</f>
        <v>14</v>
      </c>
      <c r="S36" s="4">
        <f>SUM(S32:S34)</f>
        <v>19</v>
      </c>
    </row>
    <row r="37" spans="1:20" ht="16.5" customHeight="1" x14ac:dyDescent="0.35">
      <c r="B37" s="34" t="s">
        <v>17</v>
      </c>
      <c r="F37" s="33"/>
      <c r="G37" s="35"/>
      <c r="H37" s="1"/>
      <c r="I37" s="1"/>
      <c r="J37" s="10"/>
      <c r="K37" s="5"/>
      <c r="M37" s="36"/>
      <c r="S37" s="37"/>
    </row>
    <row r="38" spans="1:20" ht="16.5" customHeight="1" x14ac:dyDescent="0.35">
      <c r="B38" s="38" t="s">
        <v>18</v>
      </c>
      <c r="J38" s="10"/>
      <c r="K38" s="5"/>
      <c r="M38" s="24"/>
    </row>
    <row r="39" spans="1:20" ht="16.5" customHeight="1" x14ac:dyDescent="0.35">
      <c r="B39" s="39"/>
      <c r="C39" s="40"/>
      <c r="D39" s="39"/>
      <c r="G39" s="1"/>
      <c r="H39" s="1"/>
      <c r="I39" s="1"/>
      <c r="J39" s="10"/>
      <c r="K39" s="5"/>
      <c r="M39" s="24"/>
    </row>
    <row r="40" spans="1:20" ht="16.5" customHeight="1" x14ac:dyDescent="0.35">
      <c r="C40" s="41" t="s">
        <v>19</v>
      </c>
      <c r="D40" s="42"/>
      <c r="E40" s="42"/>
      <c r="F40" s="43"/>
      <c r="G40" s="44"/>
      <c r="H40" s="1"/>
      <c r="I40" s="1"/>
      <c r="J40" s="10"/>
      <c r="K40" s="5"/>
      <c r="M40" s="24"/>
      <c r="N40" s="24"/>
      <c r="O40" s="10"/>
    </row>
    <row r="41" spans="1:20" ht="16.5" customHeight="1" x14ac:dyDescent="0.35">
      <c r="C41" s="45">
        <f>+L194</f>
        <v>25301.808971999999</v>
      </c>
      <c r="D41" s="173" t="s">
        <v>13</v>
      </c>
      <c r="E41" s="174"/>
      <c r="F41" s="174"/>
      <c r="G41" s="175"/>
      <c r="H41" s="1"/>
      <c r="I41" s="1"/>
      <c r="J41" s="10"/>
      <c r="K41" s="5"/>
      <c r="M41" s="24"/>
      <c r="P41" s="5"/>
    </row>
    <row r="42" spans="1:20" ht="16.5" customHeight="1" x14ac:dyDescent="0.35">
      <c r="B42" s="46"/>
      <c r="C42" s="47"/>
      <c r="D42" s="176" t="s">
        <v>151</v>
      </c>
      <c r="E42" s="165"/>
      <c r="F42" s="165"/>
      <c r="G42" s="166"/>
      <c r="H42" s="1"/>
      <c r="I42" s="1"/>
      <c r="J42" s="10"/>
      <c r="K42" s="5"/>
      <c r="M42" s="24"/>
      <c r="O42" s="20"/>
      <c r="P42" s="5"/>
    </row>
    <row r="43" spans="1:20" ht="16.5" customHeight="1" x14ac:dyDescent="0.3">
      <c r="H43" s="10"/>
      <c r="I43" s="10"/>
      <c r="O43" s="20"/>
      <c r="P43" s="5"/>
    </row>
    <row r="44" spans="1:20" ht="18" customHeight="1" x14ac:dyDescent="0.4">
      <c r="A44" s="48" t="s">
        <v>20</v>
      </c>
      <c r="B44" s="19"/>
      <c r="C44" s="19"/>
      <c r="D44" s="19"/>
      <c r="E44" s="19"/>
      <c r="F44" s="19"/>
      <c r="G44" s="19"/>
      <c r="H44" s="19"/>
      <c r="I44" s="19"/>
      <c r="J44" s="10"/>
      <c r="O44" s="20"/>
      <c r="P44" s="5"/>
    </row>
    <row r="45" spans="1:20" ht="16.5" customHeight="1" x14ac:dyDescent="0.3">
      <c r="D45" s="10"/>
      <c r="F45" s="10"/>
      <c r="G45" s="10"/>
      <c r="H45" s="10"/>
      <c r="I45" s="10"/>
    </row>
    <row r="46" spans="1:20" ht="16.5" customHeight="1" x14ac:dyDescent="0.35">
      <c r="A46" s="49" t="s">
        <v>21</v>
      </c>
      <c r="B46" s="50" t="s">
        <v>152</v>
      </c>
      <c r="C46" s="51"/>
      <c r="D46" s="51"/>
      <c r="E46" s="51"/>
      <c r="F46" s="51"/>
      <c r="G46" s="52" t="s">
        <v>22</v>
      </c>
      <c r="I46" s="19"/>
      <c r="J46" s="10"/>
      <c r="K46" s="53" t="s">
        <v>23</v>
      </c>
      <c r="L46" s="54" t="s">
        <v>24</v>
      </c>
      <c r="M46" s="55" t="s">
        <v>25</v>
      </c>
      <c r="P46" s="5"/>
      <c r="R46" s="28"/>
      <c r="T46" s="56"/>
    </row>
    <row r="47" spans="1:20" ht="16.5" customHeight="1" x14ac:dyDescent="0.35">
      <c r="A47" s="10"/>
      <c r="B47" s="57" t="s">
        <v>153</v>
      </c>
      <c r="C47" s="19"/>
      <c r="D47" s="19"/>
      <c r="E47" s="19"/>
      <c r="F47" s="19"/>
      <c r="G47" s="58" t="s">
        <v>158</v>
      </c>
      <c r="I47" s="19"/>
      <c r="J47" s="10"/>
      <c r="K47" s="61"/>
      <c r="L47" s="62">
        <v>500</v>
      </c>
      <c r="M47" s="4" t="s">
        <v>192</v>
      </c>
      <c r="O47" s="4">
        <v>80</v>
      </c>
      <c r="P47" s="4">
        <v>6</v>
      </c>
      <c r="Q47" s="4">
        <f>O47*P47</f>
        <v>480</v>
      </c>
    </row>
    <row r="48" spans="1:20" ht="16.5" customHeight="1" x14ac:dyDescent="0.35">
      <c r="A48" s="10"/>
      <c r="B48" s="25" t="s">
        <v>154</v>
      </c>
      <c r="C48" s="19"/>
      <c r="D48" s="19"/>
      <c r="E48" s="19"/>
      <c r="F48" s="19"/>
      <c r="G48" s="58" t="s">
        <v>157</v>
      </c>
      <c r="H48" s="19"/>
      <c r="I48" s="19"/>
      <c r="J48" s="10"/>
      <c r="K48" s="61"/>
      <c r="L48" s="62"/>
      <c r="M48" s="24" t="s">
        <v>191</v>
      </c>
    </row>
    <row r="49" spans="1:16" ht="16.5" customHeight="1" x14ac:dyDescent="0.35">
      <c r="A49" s="10"/>
      <c r="D49" s="19"/>
      <c r="E49" s="19"/>
      <c r="F49" s="19"/>
      <c r="G49" s="63"/>
      <c r="H49" s="19"/>
      <c r="I49" s="19"/>
      <c r="J49" s="10"/>
      <c r="K49" s="59"/>
      <c r="L49" s="60"/>
      <c r="M49" s="64"/>
      <c r="N49" s="24"/>
      <c r="O49" s="10"/>
    </row>
    <row r="50" spans="1:16" ht="16.5" customHeight="1" x14ac:dyDescent="0.35">
      <c r="A50" s="10"/>
      <c r="B50" s="28" t="s">
        <v>155</v>
      </c>
      <c r="D50" s="19"/>
      <c r="E50" s="19"/>
      <c r="F50" s="19"/>
      <c r="H50" s="19"/>
      <c r="I50" s="19"/>
      <c r="J50" s="10"/>
      <c r="K50" s="59"/>
      <c r="L50" s="62"/>
      <c r="M50" s="24"/>
      <c r="N50" s="57"/>
      <c r="P50" s="5"/>
    </row>
    <row r="51" spans="1:16" ht="16.5" customHeight="1" x14ac:dyDescent="0.35">
      <c r="A51" s="10"/>
      <c r="B51" s="57" t="s">
        <v>161</v>
      </c>
      <c r="D51" s="19"/>
      <c r="E51" s="19"/>
      <c r="F51" s="19"/>
      <c r="H51" s="19"/>
      <c r="I51" s="19"/>
      <c r="J51" s="10"/>
      <c r="K51" s="59"/>
      <c r="L51" s="62"/>
      <c r="M51" s="24"/>
      <c r="P51" s="5"/>
    </row>
    <row r="52" spans="1:16" ht="16.5" customHeight="1" x14ac:dyDescent="0.35">
      <c r="A52" s="10"/>
      <c r="D52" s="19"/>
      <c r="E52" s="19"/>
      <c r="F52" s="19"/>
      <c r="G52" s="65"/>
      <c r="H52" s="19"/>
      <c r="I52" s="19"/>
      <c r="J52" s="10"/>
      <c r="K52" s="59"/>
      <c r="L52" s="62"/>
      <c r="M52" s="24"/>
      <c r="P52" s="5"/>
    </row>
    <row r="53" spans="1:16" ht="16.5" customHeight="1" x14ac:dyDescent="0.35">
      <c r="A53" s="10"/>
      <c r="B53" s="57" t="s">
        <v>156</v>
      </c>
      <c r="D53" s="19"/>
      <c r="E53" s="19"/>
      <c r="F53" s="19"/>
      <c r="G53" s="65"/>
      <c r="H53" s="19"/>
      <c r="I53" s="19"/>
      <c r="J53" s="10"/>
      <c r="K53" s="59"/>
      <c r="L53" s="62"/>
      <c r="M53" s="24"/>
      <c r="P53" s="5"/>
    </row>
    <row r="54" spans="1:16" ht="16.5" customHeight="1" x14ac:dyDescent="0.35">
      <c r="A54" s="76"/>
      <c r="B54" s="140" t="s">
        <v>162</v>
      </c>
      <c r="C54" s="29"/>
      <c r="D54" s="77"/>
      <c r="E54" s="77"/>
      <c r="F54" s="77"/>
      <c r="G54" s="139"/>
      <c r="H54" s="77"/>
      <c r="I54" s="77"/>
      <c r="J54" s="10"/>
      <c r="K54" s="59"/>
      <c r="L54" s="62"/>
      <c r="M54" s="24"/>
      <c r="P54" s="5"/>
    </row>
    <row r="55" spans="1:16" ht="16.5" customHeight="1" x14ac:dyDescent="0.35">
      <c r="A55" s="10"/>
      <c r="D55" s="19"/>
      <c r="E55" s="19"/>
      <c r="F55" s="19"/>
      <c r="G55" s="65"/>
      <c r="H55" s="19"/>
      <c r="I55" s="19"/>
      <c r="J55" s="10"/>
      <c r="K55" s="59"/>
      <c r="L55" s="62"/>
      <c r="M55" s="24"/>
      <c r="P55" s="5"/>
    </row>
    <row r="56" spans="1:16" ht="16.5" customHeight="1" x14ac:dyDescent="0.35">
      <c r="A56" s="10"/>
      <c r="B56" s="4" t="s">
        <v>225</v>
      </c>
      <c r="D56" s="19"/>
      <c r="E56" s="19"/>
      <c r="F56" s="19"/>
      <c r="G56" s="65"/>
      <c r="H56" s="19"/>
      <c r="I56" s="19"/>
      <c r="J56" s="10"/>
      <c r="K56" s="59"/>
      <c r="L56" s="62"/>
      <c r="M56" s="24"/>
      <c r="O56" s="4">
        <f>2000+500</f>
        <v>2500</v>
      </c>
      <c r="P56" s="5"/>
    </row>
    <row r="57" spans="1:16" ht="16.5" customHeight="1" x14ac:dyDescent="0.35">
      <c r="A57" s="10"/>
      <c r="B57" s="27" t="s">
        <v>160</v>
      </c>
      <c r="D57" s="19"/>
      <c r="E57" s="19"/>
      <c r="F57" s="19"/>
      <c r="G57" s="65"/>
      <c r="H57" s="19"/>
      <c r="I57" s="19"/>
      <c r="J57" s="10"/>
      <c r="K57" s="59"/>
      <c r="L57" s="62"/>
      <c r="M57" s="24"/>
      <c r="P57" s="5"/>
    </row>
    <row r="58" spans="1:16" ht="16.5" customHeight="1" x14ac:dyDescent="0.35">
      <c r="A58" s="10"/>
      <c r="B58" s="73" t="s">
        <v>204</v>
      </c>
      <c r="D58" s="19"/>
      <c r="E58" s="19"/>
      <c r="F58" s="19"/>
      <c r="G58" s="65"/>
      <c r="H58" s="19"/>
      <c r="I58" s="19"/>
      <c r="J58" s="10"/>
      <c r="K58" s="59"/>
      <c r="L58" s="62"/>
      <c r="M58" s="24"/>
      <c r="P58" s="5"/>
    </row>
    <row r="59" spans="1:16" ht="9" customHeight="1" x14ac:dyDescent="0.35">
      <c r="A59" s="10"/>
      <c r="D59" s="19"/>
      <c r="E59" s="19"/>
      <c r="F59" s="19"/>
      <c r="G59" s="65"/>
      <c r="H59" s="19"/>
      <c r="I59" s="19"/>
      <c r="J59" s="10"/>
      <c r="K59" s="59"/>
      <c r="L59" s="62"/>
      <c r="M59" s="24"/>
      <c r="P59" s="5"/>
    </row>
    <row r="60" spans="1:16" ht="16.5" customHeight="1" x14ac:dyDescent="0.35">
      <c r="A60" s="10"/>
      <c r="C60" s="4" t="s">
        <v>224</v>
      </c>
      <c r="D60" s="19"/>
      <c r="E60" s="19"/>
      <c r="F60" s="19"/>
      <c r="G60" s="65"/>
      <c r="H60" s="19"/>
      <c r="I60" s="19"/>
      <c r="J60" s="10"/>
      <c r="K60" s="59"/>
      <c r="L60" s="62"/>
      <c r="M60" s="24"/>
      <c r="P60" s="5"/>
    </row>
    <row r="61" spans="1:16" ht="16.5" customHeight="1" x14ac:dyDescent="0.35">
      <c r="A61" s="10"/>
      <c r="C61" s="68" t="s">
        <v>163</v>
      </c>
      <c r="D61" s="19"/>
      <c r="E61" s="19"/>
      <c r="F61" s="19"/>
      <c r="G61" s="65"/>
      <c r="H61" s="19"/>
      <c r="I61" s="19"/>
      <c r="J61" s="10"/>
      <c r="K61" s="59"/>
      <c r="L61" s="62"/>
      <c r="M61" s="24"/>
      <c r="P61" s="5"/>
    </row>
    <row r="62" spans="1:16" ht="16.5" customHeight="1" x14ac:dyDescent="0.35">
      <c r="A62" s="10"/>
      <c r="B62" s="68"/>
      <c r="C62" s="68" t="s">
        <v>99</v>
      </c>
      <c r="D62" s="19"/>
      <c r="E62" s="19"/>
      <c r="F62" s="19"/>
      <c r="G62" s="65"/>
      <c r="H62" s="19"/>
      <c r="I62" s="19"/>
      <c r="J62" s="10"/>
      <c r="K62" s="59"/>
      <c r="L62" s="62"/>
      <c r="M62" s="24"/>
      <c r="P62" s="5"/>
    </row>
    <row r="63" spans="1:16" ht="16.5" customHeight="1" x14ac:dyDescent="0.35">
      <c r="A63" s="10"/>
      <c r="B63" s="68"/>
      <c r="C63" s="68" t="s">
        <v>100</v>
      </c>
      <c r="D63" s="19"/>
      <c r="E63" s="19"/>
      <c r="F63" s="19"/>
      <c r="G63" s="65"/>
      <c r="H63" s="19"/>
      <c r="I63" s="19"/>
      <c r="J63" s="10"/>
      <c r="K63" s="59"/>
      <c r="L63" s="62"/>
      <c r="M63" s="24"/>
      <c r="P63" s="5"/>
    </row>
    <row r="64" spans="1:16" ht="16.5" customHeight="1" x14ac:dyDescent="0.35">
      <c r="A64" s="10"/>
      <c r="B64" s="68"/>
      <c r="C64" s="68" t="s">
        <v>101</v>
      </c>
      <c r="D64" s="19"/>
      <c r="E64" s="19"/>
      <c r="F64" s="19"/>
      <c r="G64" s="65"/>
      <c r="H64" s="19"/>
      <c r="I64" s="19"/>
      <c r="J64" s="10"/>
      <c r="K64" s="59"/>
      <c r="L64" s="62"/>
      <c r="M64" s="24"/>
      <c r="P64" s="5"/>
    </row>
    <row r="65" spans="1:16" ht="16.5" customHeight="1" x14ac:dyDescent="0.35">
      <c r="A65" s="10"/>
      <c r="B65" s="68"/>
      <c r="C65" s="68" t="s">
        <v>37</v>
      </c>
      <c r="D65" s="19"/>
      <c r="E65" s="19"/>
      <c r="F65" s="19"/>
      <c r="G65" s="65"/>
      <c r="H65" s="19"/>
      <c r="I65" s="19"/>
      <c r="J65" s="10"/>
      <c r="K65" s="59"/>
      <c r="L65" s="62"/>
      <c r="M65" s="24"/>
      <c r="P65" s="5"/>
    </row>
    <row r="66" spans="1:16" ht="16.5" customHeight="1" x14ac:dyDescent="0.35">
      <c r="A66" s="10"/>
      <c r="B66" s="68"/>
      <c r="C66" s="68" t="s">
        <v>193</v>
      </c>
      <c r="D66" s="19"/>
      <c r="E66" s="19"/>
      <c r="F66" s="19"/>
      <c r="G66" s="65"/>
      <c r="H66" s="19"/>
      <c r="I66" s="19"/>
      <c r="J66" s="10"/>
      <c r="K66" s="59"/>
      <c r="L66" s="62"/>
      <c r="M66" s="24"/>
      <c r="P66" s="5"/>
    </row>
    <row r="67" spans="1:16" ht="16.5" customHeight="1" x14ac:dyDescent="0.35">
      <c r="A67" s="10"/>
      <c r="B67" s="68"/>
      <c r="C67" s="68" t="s">
        <v>186</v>
      </c>
      <c r="D67" s="19"/>
      <c r="E67" s="19"/>
      <c r="F67" s="19"/>
      <c r="G67" s="65"/>
      <c r="H67" s="19"/>
      <c r="I67" s="19"/>
      <c r="J67" s="10"/>
      <c r="K67" s="59"/>
      <c r="L67" s="62"/>
      <c r="M67" s="24"/>
      <c r="P67" s="5"/>
    </row>
    <row r="68" spans="1:16" ht="16.5" customHeight="1" x14ac:dyDescent="0.35">
      <c r="A68" s="10"/>
      <c r="C68" s="4" t="s">
        <v>187</v>
      </c>
      <c r="D68" s="19"/>
      <c r="E68" s="19"/>
      <c r="F68" s="19"/>
      <c r="G68" s="65"/>
      <c r="H68" s="19"/>
      <c r="I68" s="19"/>
      <c r="J68" s="10"/>
      <c r="K68" s="59"/>
      <c r="L68" s="62"/>
      <c r="M68" s="24"/>
      <c r="P68" s="5"/>
    </row>
    <row r="69" spans="1:16" ht="16.5" customHeight="1" x14ac:dyDescent="0.3">
      <c r="H69" s="66"/>
      <c r="J69" s="10"/>
      <c r="K69" s="61"/>
      <c r="L69" s="74"/>
      <c r="M69" s="24"/>
    </row>
    <row r="70" spans="1:16" ht="16.5" customHeight="1" x14ac:dyDescent="0.3">
      <c r="H70" s="66"/>
      <c r="J70" s="10"/>
      <c r="K70" s="61"/>
      <c r="L70" s="74"/>
      <c r="M70" s="24"/>
    </row>
    <row r="71" spans="1:16" ht="16.5" customHeight="1" x14ac:dyDescent="0.3">
      <c r="H71" s="66"/>
      <c r="J71" s="10"/>
      <c r="K71" s="61"/>
      <c r="L71" s="74"/>
      <c r="O71" s="72"/>
    </row>
    <row r="72" spans="1:16" ht="16.5" customHeight="1" x14ac:dyDescent="0.35">
      <c r="A72" s="10"/>
      <c r="H72" s="19"/>
      <c r="I72" s="19"/>
      <c r="J72" s="10"/>
      <c r="K72" s="59"/>
      <c r="L72" s="60"/>
      <c r="M72" s="64"/>
      <c r="N72" s="24"/>
      <c r="O72" s="10"/>
    </row>
    <row r="73" spans="1:16" ht="16.5" customHeight="1" x14ac:dyDescent="0.35">
      <c r="A73" s="10"/>
      <c r="F73" s="68"/>
      <c r="H73" s="19"/>
      <c r="I73" s="19"/>
      <c r="J73" s="10"/>
      <c r="K73" s="59"/>
      <c r="L73" s="81">
        <f>SUM(L47:L72)</f>
        <v>500</v>
      </c>
      <c r="M73" s="82" t="s">
        <v>51</v>
      </c>
      <c r="N73" s="24"/>
      <c r="O73" s="10"/>
    </row>
    <row r="74" spans="1:16" s="120" customFormat="1" ht="16.5" customHeight="1" x14ac:dyDescent="0.35">
      <c r="A74" s="119"/>
      <c r="C74" s="121"/>
      <c r="F74" s="121"/>
      <c r="H74" s="122"/>
      <c r="I74" s="122"/>
      <c r="J74" s="119"/>
      <c r="L74" s="123"/>
      <c r="M74" s="124"/>
      <c r="N74" s="125"/>
      <c r="O74" s="119"/>
    </row>
    <row r="75" spans="1:16" s="120" customFormat="1" ht="16.5" customHeight="1" x14ac:dyDescent="0.35">
      <c r="A75" s="119"/>
      <c r="C75" s="4" t="s">
        <v>159</v>
      </c>
      <c r="D75" s="4"/>
      <c r="E75" s="4"/>
      <c r="F75" s="121"/>
      <c r="H75" s="122"/>
      <c r="I75" s="122"/>
      <c r="J75" s="119"/>
      <c r="L75" s="123"/>
      <c r="M75" s="124"/>
      <c r="N75" s="125"/>
      <c r="O75" s="119"/>
    </row>
    <row r="76" spans="1:16" s="120" customFormat="1" ht="16.5" customHeight="1" x14ac:dyDescent="0.35">
      <c r="A76" s="119"/>
      <c r="C76" s="68" t="s">
        <v>42</v>
      </c>
      <c r="D76" s="4"/>
      <c r="E76" s="68" t="s">
        <v>43</v>
      </c>
      <c r="F76" s="121"/>
      <c r="H76" s="122"/>
      <c r="I76" s="122"/>
      <c r="J76" s="119"/>
      <c r="L76" s="123"/>
      <c r="M76" s="124"/>
      <c r="N76" s="125"/>
      <c r="O76" s="119"/>
    </row>
    <row r="77" spans="1:16" s="120" customFormat="1" ht="16.5" customHeight="1" x14ac:dyDescent="0.35">
      <c r="A77" s="119"/>
      <c r="C77" s="68" t="s">
        <v>44</v>
      </c>
      <c r="D77" s="4"/>
      <c r="E77" s="68" t="s">
        <v>45</v>
      </c>
      <c r="F77" s="121"/>
      <c r="H77" s="122"/>
      <c r="I77" s="122"/>
      <c r="J77" s="119"/>
      <c r="L77" s="123"/>
      <c r="M77" s="124"/>
      <c r="N77" s="125"/>
      <c r="O77" s="119"/>
    </row>
    <row r="78" spans="1:16" s="120" customFormat="1" ht="16.5" customHeight="1" x14ac:dyDescent="0.35">
      <c r="A78" s="119"/>
      <c r="C78" s="68" t="s">
        <v>46</v>
      </c>
      <c r="D78" s="4"/>
      <c r="E78" s="68" t="s">
        <v>47</v>
      </c>
      <c r="F78" s="121"/>
      <c r="H78" s="122"/>
      <c r="I78" s="122"/>
      <c r="J78" s="119"/>
      <c r="L78" s="123"/>
      <c r="M78" s="124"/>
      <c r="N78" s="125"/>
      <c r="O78" s="119"/>
    </row>
    <row r="79" spans="1:16" s="120" customFormat="1" ht="16.5" customHeight="1" x14ac:dyDescent="0.35">
      <c r="A79" s="119"/>
      <c r="C79" s="121"/>
      <c r="F79" s="121"/>
      <c r="H79" s="122"/>
      <c r="I79" s="122"/>
      <c r="J79" s="119"/>
      <c r="L79" s="123"/>
      <c r="M79" s="124"/>
      <c r="N79" s="125"/>
      <c r="O79" s="119"/>
    </row>
    <row r="80" spans="1:16" s="120" customFormat="1" ht="16.5" customHeight="1" x14ac:dyDescent="0.35">
      <c r="A80" s="119"/>
      <c r="C80" s="121"/>
      <c r="F80" s="121"/>
      <c r="H80" s="122"/>
      <c r="I80" s="122"/>
      <c r="J80" s="119"/>
      <c r="L80" s="123"/>
      <c r="M80" s="124"/>
      <c r="N80" s="125"/>
      <c r="O80" s="119"/>
    </row>
    <row r="81" spans="1:15" s="120" customFormat="1" ht="16.5" customHeight="1" x14ac:dyDescent="0.35">
      <c r="A81" s="119"/>
      <c r="C81" s="121"/>
      <c r="F81" s="121"/>
      <c r="H81" s="122"/>
      <c r="I81" s="122"/>
      <c r="J81" s="119"/>
      <c r="L81" s="123"/>
      <c r="M81" s="124"/>
      <c r="N81" s="125"/>
      <c r="O81" s="119"/>
    </row>
    <row r="82" spans="1:15" s="120" customFormat="1" ht="16.5" customHeight="1" x14ac:dyDescent="0.35">
      <c r="A82" s="119"/>
      <c r="C82" s="121"/>
      <c r="F82" s="121"/>
      <c r="H82" s="122"/>
      <c r="I82" s="122"/>
      <c r="J82" s="119"/>
      <c r="L82" s="123"/>
      <c r="M82" s="124"/>
      <c r="N82" s="125"/>
      <c r="O82" s="119"/>
    </row>
    <row r="83" spans="1:15" s="120" customFormat="1" ht="16.5" customHeight="1" x14ac:dyDescent="0.35">
      <c r="A83" s="119"/>
      <c r="C83" s="121"/>
      <c r="F83" s="121"/>
      <c r="H83" s="122"/>
      <c r="I83" s="122"/>
      <c r="J83" s="119"/>
      <c r="L83" s="123"/>
      <c r="M83" s="124"/>
      <c r="N83" s="125"/>
      <c r="O83" s="119"/>
    </row>
    <row r="84" spans="1:15" s="120" customFormat="1" ht="16.5" customHeight="1" x14ac:dyDescent="0.35">
      <c r="A84" s="119"/>
      <c r="C84" s="121"/>
      <c r="F84" s="121"/>
      <c r="H84" s="122"/>
      <c r="I84" s="122"/>
      <c r="J84" s="119"/>
      <c r="L84" s="123"/>
      <c r="M84" s="124"/>
      <c r="N84" s="125"/>
      <c r="O84" s="119"/>
    </row>
    <row r="85" spans="1:15" s="120" customFormat="1" ht="16.5" customHeight="1" x14ac:dyDescent="0.35">
      <c r="A85" s="119"/>
      <c r="C85" s="121"/>
      <c r="F85" s="121"/>
      <c r="H85" s="122"/>
      <c r="I85" s="122"/>
      <c r="J85" s="119"/>
      <c r="L85" s="123"/>
      <c r="M85" s="124"/>
      <c r="N85" s="125"/>
      <c r="O85" s="119"/>
    </row>
    <row r="86" spans="1:15" ht="16.5" customHeight="1" x14ac:dyDescent="0.35">
      <c r="A86" s="49" t="s">
        <v>52</v>
      </c>
      <c r="B86" s="50" t="s">
        <v>164</v>
      </c>
      <c r="C86" s="51"/>
      <c r="D86" s="50"/>
      <c r="E86" s="50"/>
      <c r="F86" s="50"/>
      <c r="G86" s="52" t="s">
        <v>53</v>
      </c>
      <c r="H86" s="66"/>
      <c r="J86" s="10"/>
      <c r="K86" s="53" t="s">
        <v>23</v>
      </c>
      <c r="L86" s="54" t="s">
        <v>24</v>
      </c>
      <c r="M86" s="55" t="s">
        <v>25</v>
      </c>
    </row>
    <row r="87" spans="1:15" ht="16.5" customHeight="1" x14ac:dyDescent="0.35">
      <c r="A87" s="1"/>
      <c r="B87" s="4" t="s">
        <v>96</v>
      </c>
      <c r="C87" s="19"/>
      <c r="G87" s="58" t="s">
        <v>26</v>
      </c>
      <c r="H87" s="66"/>
      <c r="J87" s="10"/>
      <c r="K87" s="61">
        <v>199</v>
      </c>
      <c r="L87" s="62">
        <f>K87*3</f>
        <v>597</v>
      </c>
      <c r="M87" s="24" t="s">
        <v>167</v>
      </c>
    </row>
    <row r="88" spans="1:15" ht="16.5" customHeight="1" x14ac:dyDescent="0.35">
      <c r="A88" s="1"/>
      <c r="B88" s="4" t="s">
        <v>97</v>
      </c>
      <c r="C88" s="19"/>
      <c r="G88" s="58" t="s">
        <v>27</v>
      </c>
      <c r="H88" s="66"/>
      <c r="J88" s="10"/>
      <c r="K88" s="61">
        <v>199</v>
      </c>
      <c r="L88" s="62">
        <f>K88*2</f>
        <v>398</v>
      </c>
      <c r="M88" s="24" t="s">
        <v>56</v>
      </c>
    </row>
    <row r="89" spans="1:15" ht="16.5" customHeight="1" x14ac:dyDescent="0.35">
      <c r="A89" s="1"/>
      <c r="B89" s="4" t="s">
        <v>171</v>
      </c>
      <c r="C89" s="19"/>
      <c r="G89" s="126"/>
      <c r="H89" s="66"/>
      <c r="J89" s="10"/>
      <c r="K89" s="61">
        <v>199</v>
      </c>
      <c r="L89" s="62">
        <f>K89*1</f>
        <v>199</v>
      </c>
      <c r="M89" s="24" t="s">
        <v>169</v>
      </c>
    </row>
    <row r="90" spans="1:15" ht="16.5" customHeight="1" x14ac:dyDescent="0.35">
      <c r="A90" s="1"/>
      <c r="C90" s="19"/>
      <c r="H90" s="66"/>
      <c r="J90" s="10"/>
      <c r="K90" s="61">
        <f>K89/2</f>
        <v>99.5</v>
      </c>
      <c r="L90" s="62">
        <f>K90*1</f>
        <v>99.5</v>
      </c>
      <c r="M90" s="24" t="s">
        <v>170</v>
      </c>
    </row>
    <row r="91" spans="1:15" ht="16.5" customHeight="1" x14ac:dyDescent="0.35">
      <c r="A91" s="1"/>
      <c r="B91" s="57" t="s">
        <v>165</v>
      </c>
      <c r="C91" s="19"/>
      <c r="H91" s="66"/>
      <c r="J91" s="10"/>
      <c r="K91" s="67"/>
      <c r="L91" s="60"/>
      <c r="M91" s="24"/>
    </row>
    <row r="92" spans="1:15" s="120" customFormat="1" ht="16.5" customHeight="1" x14ac:dyDescent="0.35">
      <c r="A92" s="119"/>
      <c r="B92" s="4" t="s">
        <v>98</v>
      </c>
      <c r="C92" s="121"/>
      <c r="H92" s="122"/>
      <c r="I92" s="122"/>
      <c r="J92" s="119"/>
      <c r="K92" s="67"/>
      <c r="L92" s="60"/>
      <c r="M92" s="124"/>
      <c r="N92" s="125"/>
      <c r="O92" s="119"/>
    </row>
    <row r="93" spans="1:15" ht="16.5" customHeight="1" x14ac:dyDescent="0.35">
      <c r="A93" s="10"/>
      <c r="B93" s="27" t="s">
        <v>28</v>
      </c>
      <c r="D93" s="19"/>
      <c r="E93" s="19"/>
      <c r="F93" s="19"/>
      <c r="H93" s="19"/>
      <c r="I93" s="19"/>
      <c r="J93" s="10"/>
      <c r="K93" s="61">
        <f>L93/L32</f>
        <v>840</v>
      </c>
      <c r="L93" s="62">
        <f>2000+1500+500+100+100</f>
        <v>4200</v>
      </c>
      <c r="M93" s="24" t="s">
        <v>174</v>
      </c>
      <c r="N93" s="10"/>
      <c r="O93" s="10"/>
    </row>
    <row r="94" spans="1:15" ht="7.5" customHeight="1" x14ac:dyDescent="0.35">
      <c r="A94" s="10"/>
      <c r="B94" s="27"/>
      <c r="D94" s="19"/>
      <c r="E94" s="19"/>
      <c r="F94" s="19"/>
      <c r="G94" s="65"/>
      <c r="H94" s="19"/>
      <c r="I94" s="19"/>
      <c r="J94" s="10"/>
      <c r="K94" s="59"/>
      <c r="L94" s="60"/>
      <c r="N94" s="10"/>
      <c r="O94" s="10"/>
    </row>
    <row r="95" spans="1:15" ht="16.5" customHeight="1" x14ac:dyDescent="0.3">
      <c r="C95" s="68" t="s">
        <v>29</v>
      </c>
      <c r="G95" s="65"/>
      <c r="H95" s="66"/>
      <c r="J95" s="10"/>
      <c r="K95" s="67"/>
      <c r="L95" s="60"/>
      <c r="M95" s="24"/>
    </row>
    <row r="96" spans="1:15" ht="16.5" customHeight="1" x14ac:dyDescent="0.3">
      <c r="C96" s="69" t="s">
        <v>30</v>
      </c>
      <c r="G96" s="70"/>
      <c r="H96" s="66"/>
      <c r="J96" s="10"/>
      <c r="K96" s="61"/>
      <c r="L96" s="62"/>
      <c r="M96" s="24"/>
    </row>
    <row r="97" spans="3:17" ht="16.5" customHeight="1" x14ac:dyDescent="0.3">
      <c r="C97" s="68" t="s">
        <v>31</v>
      </c>
      <c r="G97" s="70" t="s">
        <v>32</v>
      </c>
      <c r="J97" s="10"/>
      <c r="K97" s="61">
        <v>850</v>
      </c>
      <c r="L97" s="62">
        <f>K97*3</f>
        <v>2550</v>
      </c>
      <c r="M97" s="24" t="s">
        <v>149</v>
      </c>
      <c r="O97" s="4">
        <v>775</v>
      </c>
      <c r="P97" s="4">
        <v>25</v>
      </c>
      <c r="Q97" s="4">
        <f>O97+P97</f>
        <v>800</v>
      </c>
    </row>
    <row r="98" spans="3:17" ht="12" customHeight="1" x14ac:dyDescent="0.3">
      <c r="C98" s="71" t="s">
        <v>168</v>
      </c>
      <c r="G98" s="65"/>
      <c r="J98" s="10"/>
      <c r="K98" s="61">
        <v>680</v>
      </c>
      <c r="L98" s="62">
        <f>K98*2</f>
        <v>1360</v>
      </c>
      <c r="M98" s="24" t="s">
        <v>14</v>
      </c>
      <c r="O98" s="72">
        <f>K97-(K97*0.2)</f>
        <v>680</v>
      </c>
    </row>
    <row r="99" spans="3:17" ht="12" customHeight="1" x14ac:dyDescent="0.3">
      <c r="C99" s="71" t="s">
        <v>33</v>
      </c>
      <c r="G99" s="65"/>
      <c r="J99" s="10"/>
      <c r="K99" s="61"/>
      <c r="L99" s="62"/>
      <c r="M99" s="24"/>
      <c r="O99" s="72"/>
    </row>
    <row r="100" spans="3:17" ht="16.5" customHeight="1" x14ac:dyDescent="0.3">
      <c r="C100" s="68" t="s">
        <v>34</v>
      </c>
      <c r="D100" s="68"/>
      <c r="J100" s="10"/>
      <c r="K100" s="61"/>
      <c r="L100" s="62"/>
    </row>
    <row r="101" spans="3:17" ht="16.5" customHeight="1" x14ac:dyDescent="0.3">
      <c r="C101" s="68" t="s">
        <v>35</v>
      </c>
      <c r="D101" s="73"/>
      <c r="J101" s="10"/>
      <c r="K101" s="61"/>
      <c r="L101" s="62"/>
      <c r="M101" s="24"/>
    </row>
    <row r="102" spans="3:17" ht="16.5" customHeight="1" x14ac:dyDescent="0.3">
      <c r="C102" s="68" t="s">
        <v>36</v>
      </c>
      <c r="J102" s="10"/>
      <c r="K102" s="61"/>
      <c r="L102" s="62"/>
      <c r="M102" s="24"/>
    </row>
    <row r="103" spans="3:17" ht="16.5" customHeight="1" x14ac:dyDescent="0.3">
      <c r="C103" s="69" t="s">
        <v>166</v>
      </c>
      <c r="J103" s="10"/>
      <c r="K103" s="61"/>
      <c r="L103" s="62"/>
      <c r="M103" s="24"/>
    </row>
    <row r="104" spans="3:17" ht="16.5" customHeight="1" x14ac:dyDescent="0.3">
      <c r="C104" s="69" t="s">
        <v>37</v>
      </c>
      <c r="J104" s="10"/>
      <c r="K104" s="61"/>
      <c r="L104" s="62"/>
      <c r="M104" s="24"/>
    </row>
    <row r="105" spans="3:17" ht="16.5" customHeight="1" x14ac:dyDescent="0.3">
      <c r="C105" s="69" t="s">
        <v>194</v>
      </c>
      <c r="J105" s="10"/>
      <c r="K105" s="61"/>
      <c r="L105" s="62"/>
      <c r="M105" s="24"/>
    </row>
    <row r="106" spans="3:17" ht="16.5" customHeight="1" x14ac:dyDescent="0.3">
      <c r="J106" s="10"/>
      <c r="K106" s="61"/>
      <c r="L106" s="62"/>
      <c r="M106" s="24"/>
    </row>
    <row r="107" spans="3:17" ht="16.5" customHeight="1" x14ac:dyDescent="0.3">
      <c r="H107" s="66"/>
      <c r="J107" s="10"/>
      <c r="K107" s="61">
        <v>250</v>
      </c>
      <c r="L107" s="74">
        <f>K107*5</f>
        <v>1250</v>
      </c>
      <c r="M107" s="24" t="s">
        <v>102</v>
      </c>
    </row>
    <row r="108" spans="3:17" ht="16.5" customHeight="1" x14ac:dyDescent="0.3">
      <c r="H108" s="66"/>
      <c r="J108" s="10"/>
      <c r="K108" s="61"/>
      <c r="L108" s="74"/>
      <c r="M108" s="75" t="s">
        <v>38</v>
      </c>
      <c r="N108" s="72">
        <f>L107*0.25</f>
        <v>312.5</v>
      </c>
    </row>
    <row r="109" spans="3:17" ht="16.5" customHeight="1" x14ac:dyDescent="0.3">
      <c r="H109" s="66"/>
      <c r="J109" s="10"/>
      <c r="K109" s="67"/>
      <c r="L109" s="60"/>
    </row>
    <row r="110" spans="3:17" ht="7.5" customHeight="1" x14ac:dyDescent="0.3">
      <c r="H110" s="66"/>
      <c r="J110" s="10"/>
      <c r="K110" s="67"/>
      <c r="L110" s="60"/>
    </row>
    <row r="111" spans="3:17" ht="16.5" customHeight="1" x14ac:dyDescent="0.3">
      <c r="H111" s="66"/>
      <c r="J111" s="10"/>
      <c r="K111" s="67"/>
      <c r="L111" s="60"/>
    </row>
    <row r="112" spans="3:17" ht="16.5" customHeight="1" x14ac:dyDescent="0.3">
      <c r="H112" s="66"/>
      <c r="J112" s="10"/>
      <c r="K112" s="67"/>
      <c r="L112" s="60"/>
    </row>
    <row r="113" spans="1:18" ht="16.5" customHeight="1" x14ac:dyDescent="0.3">
      <c r="B113" s="4" t="s">
        <v>39</v>
      </c>
      <c r="C113" s="68"/>
      <c r="H113" s="66"/>
      <c r="J113" s="10"/>
      <c r="K113" s="67"/>
      <c r="L113" s="60"/>
    </row>
    <row r="114" spans="1:18" ht="16.5" customHeight="1" x14ac:dyDescent="0.3">
      <c r="C114" s="68" t="s">
        <v>40</v>
      </c>
      <c r="H114" s="66"/>
      <c r="J114" s="10"/>
      <c r="K114" s="67"/>
      <c r="L114" s="60"/>
    </row>
    <row r="115" spans="1:18" ht="16.5" customHeight="1" x14ac:dyDescent="0.3">
      <c r="C115" s="68" t="s">
        <v>41</v>
      </c>
      <c r="H115" s="66"/>
      <c r="J115" s="10"/>
      <c r="K115" s="67"/>
      <c r="L115" s="60"/>
    </row>
    <row r="116" spans="1:18" ht="16.5" customHeight="1" x14ac:dyDescent="0.3">
      <c r="C116" s="68"/>
      <c r="J116" s="10"/>
      <c r="K116" s="59"/>
      <c r="L116" s="60"/>
      <c r="M116" s="64"/>
      <c r="N116" s="24"/>
      <c r="O116" s="10"/>
    </row>
    <row r="117" spans="1:18" ht="16.5" customHeight="1" x14ac:dyDescent="0.3">
      <c r="C117" s="68" t="s">
        <v>159</v>
      </c>
      <c r="J117" s="10"/>
      <c r="K117" s="59"/>
      <c r="L117" s="60"/>
      <c r="N117" s="24"/>
      <c r="O117" s="10"/>
    </row>
    <row r="118" spans="1:18" ht="16.5" customHeight="1" x14ac:dyDescent="0.3">
      <c r="C118" s="68" t="s">
        <v>103</v>
      </c>
      <c r="J118" s="10"/>
      <c r="K118" s="59"/>
      <c r="L118" s="60"/>
      <c r="N118" s="24"/>
      <c r="O118" s="10"/>
    </row>
    <row r="119" spans="1:18" ht="16.5" customHeight="1" x14ac:dyDescent="0.3">
      <c r="C119" s="68" t="s">
        <v>104</v>
      </c>
      <c r="J119" s="10"/>
      <c r="K119" s="61"/>
      <c r="L119" s="81">
        <f>SUM(L87:L118)</f>
        <v>10653.5</v>
      </c>
      <c r="M119" s="82" t="s">
        <v>87</v>
      </c>
      <c r="N119" s="24"/>
      <c r="O119" s="10"/>
    </row>
    <row r="120" spans="1:18" ht="16.5" customHeight="1" x14ac:dyDescent="0.3">
      <c r="C120" s="68" t="s">
        <v>105</v>
      </c>
      <c r="D120" s="27"/>
      <c r="J120" s="10"/>
      <c r="K120" s="5"/>
      <c r="L120" s="84"/>
      <c r="M120" s="24"/>
      <c r="O120" s="80"/>
      <c r="Q120" s="80"/>
      <c r="R120" s="83"/>
    </row>
    <row r="121" spans="1:18" ht="16.5" customHeight="1" x14ac:dyDescent="0.35">
      <c r="A121" s="10"/>
      <c r="H121" s="19"/>
      <c r="I121" s="19"/>
      <c r="J121" s="10"/>
      <c r="K121" s="5"/>
      <c r="L121" s="84"/>
      <c r="M121" s="24"/>
      <c r="O121" s="80"/>
      <c r="Q121" s="80"/>
      <c r="R121" s="83"/>
    </row>
    <row r="122" spans="1:18" ht="16.5" customHeight="1" x14ac:dyDescent="0.35">
      <c r="A122" s="10"/>
      <c r="B122" s="4" t="s">
        <v>48</v>
      </c>
      <c r="C122" s="68"/>
      <c r="H122" s="19"/>
      <c r="I122" s="19"/>
      <c r="J122" s="10"/>
      <c r="K122" s="5"/>
      <c r="L122" s="84"/>
      <c r="M122" s="24"/>
      <c r="O122" s="80"/>
      <c r="Q122" s="80"/>
      <c r="R122" s="83"/>
    </row>
    <row r="123" spans="1:18" ht="16.5" customHeight="1" x14ac:dyDescent="0.35">
      <c r="A123" s="10"/>
      <c r="C123" s="68" t="s">
        <v>173</v>
      </c>
      <c r="H123" s="19"/>
      <c r="I123" s="19"/>
      <c r="J123" s="10"/>
      <c r="K123" s="5"/>
      <c r="L123" s="84"/>
      <c r="M123" s="24"/>
      <c r="O123" s="80"/>
      <c r="Q123" s="80"/>
      <c r="R123" s="83"/>
    </row>
    <row r="124" spans="1:18" ht="16.5" customHeight="1" x14ac:dyDescent="0.35">
      <c r="A124" s="10"/>
      <c r="C124" s="68" t="s">
        <v>49</v>
      </c>
      <c r="H124" s="19"/>
      <c r="I124" s="19"/>
      <c r="J124" s="10"/>
      <c r="K124" s="5"/>
      <c r="L124" s="84"/>
      <c r="M124" s="24"/>
      <c r="O124" s="80"/>
      <c r="Q124" s="80"/>
      <c r="R124" s="83"/>
    </row>
    <row r="125" spans="1:18" ht="16.5" customHeight="1" x14ac:dyDescent="0.35">
      <c r="A125" s="129"/>
      <c r="B125" s="68"/>
      <c r="C125" s="68" t="s">
        <v>50</v>
      </c>
      <c r="D125" s="131"/>
      <c r="E125" s="131"/>
      <c r="F125" s="131"/>
      <c r="G125" s="130"/>
      <c r="H125" s="131"/>
      <c r="I125" s="131"/>
      <c r="J125" s="10"/>
      <c r="K125" s="5"/>
      <c r="L125" s="84"/>
      <c r="M125" s="24"/>
      <c r="O125" s="80"/>
      <c r="Q125" s="80"/>
      <c r="R125" s="83"/>
    </row>
    <row r="126" spans="1:18" ht="16.5" customHeight="1" x14ac:dyDescent="0.3">
      <c r="J126" s="10"/>
      <c r="K126" s="5"/>
      <c r="L126" s="84"/>
      <c r="M126" s="24"/>
      <c r="O126" s="80"/>
      <c r="Q126" s="80"/>
      <c r="R126" s="83"/>
    </row>
    <row r="127" spans="1:18" ht="16.5" customHeight="1" x14ac:dyDescent="0.3">
      <c r="J127" s="10"/>
      <c r="K127" s="5"/>
      <c r="L127" s="84"/>
      <c r="M127" s="24"/>
      <c r="O127" s="80"/>
      <c r="Q127" s="80"/>
      <c r="R127" s="83"/>
    </row>
    <row r="128" spans="1:18" ht="16.5" customHeight="1" x14ac:dyDescent="0.35">
      <c r="A128" s="49" t="s">
        <v>94</v>
      </c>
      <c r="B128" s="50" t="s">
        <v>172</v>
      </c>
      <c r="C128" s="51"/>
      <c r="D128" s="50"/>
      <c r="E128" s="50"/>
      <c r="F128" s="50"/>
      <c r="G128" s="52" t="s">
        <v>95</v>
      </c>
      <c r="H128" s="66"/>
      <c r="J128" s="10"/>
      <c r="K128" s="53" t="s">
        <v>23</v>
      </c>
      <c r="L128" s="54" t="s">
        <v>24</v>
      </c>
      <c r="M128" s="55" t="s">
        <v>25</v>
      </c>
      <c r="O128" s="4">
        <v>200</v>
      </c>
      <c r="P128" s="4" t="s">
        <v>202</v>
      </c>
    </row>
    <row r="129" spans="1:19" ht="16.5" customHeight="1" x14ac:dyDescent="0.35">
      <c r="A129" s="1"/>
      <c r="B129" s="4" t="s">
        <v>54</v>
      </c>
      <c r="C129" s="19"/>
      <c r="G129" s="58" t="s">
        <v>197</v>
      </c>
      <c r="H129" s="66"/>
      <c r="J129" s="10"/>
      <c r="K129" s="61">
        <v>199</v>
      </c>
      <c r="L129" s="62">
        <f>K129*3</f>
        <v>597</v>
      </c>
      <c r="M129" s="24" t="s">
        <v>167</v>
      </c>
      <c r="O129" s="4">
        <v>300</v>
      </c>
      <c r="P129" s="4" t="s">
        <v>201</v>
      </c>
    </row>
    <row r="130" spans="1:19" ht="16.5" customHeight="1" x14ac:dyDescent="0.35">
      <c r="A130" s="1"/>
      <c r="B130" s="4" t="s">
        <v>175</v>
      </c>
      <c r="C130" s="19"/>
      <c r="G130" s="58" t="s">
        <v>211</v>
      </c>
      <c r="H130" s="66"/>
      <c r="J130" s="10"/>
      <c r="K130" s="61">
        <v>199</v>
      </c>
      <c r="L130" s="62">
        <f>K130*2</f>
        <v>398</v>
      </c>
      <c r="M130" s="24" t="s">
        <v>56</v>
      </c>
      <c r="O130" s="4">
        <v>300</v>
      </c>
      <c r="P130" s="4" t="s">
        <v>203</v>
      </c>
    </row>
    <row r="131" spans="1:19" ht="16.5" customHeight="1" x14ac:dyDescent="0.35">
      <c r="A131" s="1"/>
      <c r="C131" s="19"/>
      <c r="G131" s="63"/>
      <c r="H131" s="66"/>
      <c r="J131" s="10"/>
      <c r="K131" s="61">
        <v>199</v>
      </c>
      <c r="L131" s="62">
        <f>K131*1</f>
        <v>199</v>
      </c>
      <c r="M131" s="24" t="s">
        <v>169</v>
      </c>
      <c r="O131" s="4">
        <f>SUM(O128:O130)</f>
        <v>800</v>
      </c>
      <c r="Q131" s="72">
        <f>SUM(L137:L139)</f>
        <v>1800</v>
      </c>
    </row>
    <row r="132" spans="1:19" ht="16.5" customHeight="1" x14ac:dyDescent="0.35">
      <c r="A132" s="1"/>
      <c r="B132" s="4" t="s">
        <v>57</v>
      </c>
      <c r="C132" s="19"/>
      <c r="H132" s="66"/>
      <c r="J132" s="10"/>
      <c r="K132" s="61">
        <f>K131/2</f>
        <v>99.5</v>
      </c>
      <c r="L132" s="62">
        <f>K132*1</f>
        <v>99.5</v>
      </c>
      <c r="M132" s="24" t="s">
        <v>170</v>
      </c>
    </row>
    <row r="133" spans="1:19" ht="16.5" customHeight="1" x14ac:dyDescent="0.35">
      <c r="A133" s="1"/>
      <c r="B133" s="4" t="s">
        <v>58</v>
      </c>
      <c r="C133" s="19"/>
      <c r="H133" s="66"/>
      <c r="J133" s="10"/>
      <c r="K133" s="67"/>
      <c r="L133" s="60"/>
      <c r="M133" s="24"/>
    </row>
    <row r="134" spans="1:19" ht="16.5" customHeight="1" x14ac:dyDescent="0.3">
      <c r="B134" s="4" t="s">
        <v>176</v>
      </c>
      <c r="C134" s="68"/>
      <c r="E134" s="56"/>
      <c r="F134" s="56"/>
      <c r="G134" s="85"/>
      <c r="H134" s="79"/>
      <c r="I134" s="56"/>
      <c r="J134" s="24"/>
      <c r="K134" s="86"/>
      <c r="L134" s="74"/>
      <c r="M134" s="24"/>
      <c r="O134" s="4">
        <v>300</v>
      </c>
      <c r="P134" s="4" t="s">
        <v>59</v>
      </c>
    </row>
    <row r="135" spans="1:19" ht="16.5" customHeight="1" x14ac:dyDescent="0.3">
      <c r="B135" s="57"/>
      <c r="C135" s="68"/>
      <c r="E135" s="56"/>
      <c r="F135" s="56"/>
      <c r="G135" s="65"/>
      <c r="H135" s="79"/>
      <c r="I135" s="56"/>
      <c r="J135" s="24"/>
      <c r="K135" s="86"/>
      <c r="L135" s="74"/>
      <c r="M135" s="24"/>
      <c r="O135" s="4">
        <v>150</v>
      </c>
      <c r="P135" s="4" t="s">
        <v>60</v>
      </c>
    </row>
    <row r="136" spans="1:19" ht="16.5" customHeight="1" x14ac:dyDescent="0.35">
      <c r="A136" s="1"/>
      <c r="C136" s="68" t="s">
        <v>61</v>
      </c>
      <c r="E136" s="56"/>
      <c r="F136" s="56"/>
      <c r="G136" s="65"/>
      <c r="H136" s="79"/>
      <c r="I136" s="56"/>
      <c r="J136" s="24"/>
      <c r="K136" s="86"/>
      <c r="L136" s="87"/>
      <c r="M136" s="24"/>
    </row>
    <row r="137" spans="1:19" ht="16.5" customHeight="1" x14ac:dyDescent="0.35">
      <c r="A137" s="1"/>
      <c r="C137" s="68" t="s">
        <v>62</v>
      </c>
      <c r="E137" s="56"/>
      <c r="F137" s="56"/>
      <c r="G137" s="65"/>
      <c r="H137" s="79"/>
      <c r="I137" s="56"/>
      <c r="J137" s="24"/>
      <c r="K137" s="86"/>
      <c r="L137" s="74">
        <v>800</v>
      </c>
      <c r="M137" s="24" t="s">
        <v>199</v>
      </c>
      <c r="O137" s="4">
        <v>30</v>
      </c>
      <c r="P137" s="4" t="s">
        <v>63</v>
      </c>
    </row>
    <row r="138" spans="1:19" ht="16.5" customHeight="1" x14ac:dyDescent="0.35">
      <c r="A138" s="1"/>
      <c r="C138" s="68" t="s">
        <v>64</v>
      </c>
      <c r="E138" s="56"/>
      <c r="F138" s="56"/>
      <c r="G138" s="65"/>
      <c r="H138" s="79"/>
      <c r="I138" s="56"/>
      <c r="K138" s="61"/>
      <c r="L138" s="74">
        <v>800</v>
      </c>
      <c r="M138" s="24" t="s">
        <v>200</v>
      </c>
      <c r="O138" s="4">
        <v>100</v>
      </c>
      <c r="P138" s="4" t="s">
        <v>65</v>
      </c>
      <c r="R138" s="4" t="s">
        <v>66</v>
      </c>
      <c r="S138" s="88">
        <v>2200</v>
      </c>
    </row>
    <row r="139" spans="1:19" ht="16.5" customHeight="1" x14ac:dyDescent="0.35">
      <c r="C139" s="68" t="s">
        <v>67</v>
      </c>
      <c r="E139" s="56"/>
      <c r="F139" s="56"/>
      <c r="G139" s="65"/>
      <c r="H139" s="79"/>
      <c r="I139" s="56"/>
      <c r="J139" s="89"/>
      <c r="K139" s="61"/>
      <c r="L139" s="74">
        <v>200</v>
      </c>
      <c r="M139" s="24" t="s">
        <v>201</v>
      </c>
      <c r="R139" s="4" t="s">
        <v>69</v>
      </c>
      <c r="S139" s="4">
        <v>2500</v>
      </c>
    </row>
    <row r="140" spans="1:19" ht="16.5" customHeight="1" x14ac:dyDescent="0.35">
      <c r="A140" s="1"/>
      <c r="E140" s="56"/>
      <c r="F140" s="56"/>
      <c r="G140" s="56"/>
      <c r="H140" s="79"/>
      <c r="I140" s="56"/>
      <c r="J140" s="24"/>
      <c r="K140" s="61"/>
      <c r="L140" s="62">
        <v>2500</v>
      </c>
      <c r="M140" s="24" t="s">
        <v>177</v>
      </c>
      <c r="O140" s="4">
        <f>300+150+30</f>
        <v>480</v>
      </c>
      <c r="R140" s="4" t="s">
        <v>70</v>
      </c>
      <c r="S140" s="88">
        <v>3000</v>
      </c>
    </row>
    <row r="141" spans="1:19" ht="16.5" customHeight="1" x14ac:dyDescent="0.35">
      <c r="A141" s="1"/>
      <c r="C141" s="68" t="s">
        <v>71</v>
      </c>
      <c r="E141" s="56"/>
      <c r="F141" s="56"/>
      <c r="G141" s="56"/>
      <c r="H141" s="79"/>
      <c r="I141" s="56"/>
      <c r="J141" s="24"/>
      <c r="K141" s="61">
        <f>450+30</f>
        <v>480</v>
      </c>
      <c r="L141" s="62">
        <f>K141*7</f>
        <v>3360</v>
      </c>
      <c r="M141" s="24" t="s">
        <v>178</v>
      </c>
    </row>
    <row r="142" spans="1:19" ht="16.5" customHeight="1" x14ac:dyDescent="0.35">
      <c r="A142" s="1"/>
      <c r="C142" s="68" t="s">
        <v>72</v>
      </c>
      <c r="E142" s="56"/>
      <c r="F142" s="56"/>
      <c r="G142" s="56"/>
      <c r="H142" s="79"/>
      <c r="I142" s="56"/>
      <c r="J142" s="24"/>
      <c r="K142" s="61"/>
      <c r="L142" s="62"/>
      <c r="M142" s="78" t="s">
        <v>179</v>
      </c>
      <c r="O142" s="90" t="s">
        <v>73</v>
      </c>
    </row>
    <row r="143" spans="1:19" ht="16.5" customHeight="1" x14ac:dyDescent="0.35">
      <c r="A143" s="1"/>
      <c r="C143" s="57" t="s">
        <v>74</v>
      </c>
      <c r="E143" s="56"/>
      <c r="F143" s="56"/>
      <c r="G143" s="56"/>
      <c r="H143" s="79"/>
      <c r="I143" s="56"/>
      <c r="J143" s="24"/>
      <c r="K143" s="61"/>
      <c r="L143" s="62"/>
      <c r="M143" s="24"/>
      <c r="O143" s="90"/>
    </row>
    <row r="144" spans="1:19" ht="16.5" customHeight="1" x14ac:dyDescent="0.35">
      <c r="A144" s="1"/>
      <c r="C144" s="57" t="s">
        <v>75</v>
      </c>
      <c r="E144" s="56"/>
      <c r="F144" s="56"/>
      <c r="G144" s="56"/>
      <c r="H144" s="79"/>
      <c r="I144" s="56"/>
      <c r="J144" s="24"/>
      <c r="K144" s="61"/>
      <c r="L144" s="62"/>
      <c r="M144" s="24"/>
      <c r="O144" s="90"/>
    </row>
    <row r="145" spans="1:15" ht="16.5" customHeight="1" x14ac:dyDescent="0.35">
      <c r="A145" s="1"/>
      <c r="E145" s="56"/>
      <c r="F145" s="56"/>
      <c r="G145" s="56"/>
      <c r="H145" s="79"/>
      <c r="I145" s="56"/>
      <c r="J145" s="24"/>
      <c r="K145" s="61"/>
      <c r="L145" s="62"/>
      <c r="M145" s="24"/>
      <c r="O145" s="90"/>
    </row>
    <row r="146" spans="1:15" ht="16.5" customHeight="1" x14ac:dyDescent="0.35">
      <c r="A146" s="1"/>
      <c r="B146" s="4" t="s">
        <v>76</v>
      </c>
      <c r="E146" s="56"/>
      <c r="F146" s="56"/>
      <c r="G146" s="56"/>
      <c r="H146" s="79"/>
      <c r="I146" s="56"/>
      <c r="J146" s="24"/>
      <c r="K146" s="61"/>
      <c r="L146" s="62"/>
      <c r="O146" s="90" t="s">
        <v>77</v>
      </c>
    </row>
    <row r="147" spans="1:15" ht="16.5" customHeight="1" x14ac:dyDescent="0.35">
      <c r="A147" s="1"/>
      <c r="B147" s="4" t="s">
        <v>184</v>
      </c>
      <c r="E147" s="56"/>
      <c r="F147" s="56"/>
      <c r="G147" s="56"/>
      <c r="H147" s="79"/>
      <c r="I147" s="56"/>
      <c r="J147" s="24"/>
      <c r="K147" s="61"/>
      <c r="L147" s="62">
        <v>2000</v>
      </c>
      <c r="M147" s="4" t="s">
        <v>180</v>
      </c>
      <c r="O147" s="90" t="s">
        <v>78</v>
      </c>
    </row>
    <row r="148" spans="1:15" ht="16.5" customHeight="1" x14ac:dyDescent="0.35">
      <c r="A148" s="1"/>
      <c r="E148" s="56"/>
      <c r="F148" s="56"/>
      <c r="G148" s="56"/>
      <c r="H148" s="79"/>
      <c r="I148" s="56"/>
      <c r="J148" s="24"/>
      <c r="K148" s="61"/>
      <c r="L148" s="62"/>
    </row>
    <row r="149" spans="1:15" ht="16.5" customHeight="1" x14ac:dyDescent="0.35">
      <c r="A149" s="1"/>
      <c r="B149" s="4" t="s">
        <v>181</v>
      </c>
      <c r="E149" s="56"/>
      <c r="F149" s="56"/>
      <c r="G149" s="56"/>
      <c r="H149" s="79"/>
      <c r="I149" s="56"/>
      <c r="J149" s="24"/>
      <c r="K149" s="61"/>
      <c r="L149" s="62"/>
    </row>
    <row r="150" spans="1:15" ht="16.5" customHeight="1" x14ac:dyDescent="0.45">
      <c r="A150" s="1"/>
      <c r="B150" s="4" t="s">
        <v>182</v>
      </c>
      <c r="E150" s="56"/>
      <c r="F150" s="56"/>
      <c r="G150" s="56"/>
      <c r="H150" s="79"/>
      <c r="I150" s="56"/>
      <c r="J150" s="24"/>
      <c r="K150" s="61"/>
      <c r="L150" s="62"/>
      <c r="M150" s="24"/>
      <c r="O150" s="15" t="s">
        <v>79</v>
      </c>
    </row>
    <row r="151" spans="1:15" ht="16.5" customHeight="1" x14ac:dyDescent="0.45">
      <c r="A151" s="1"/>
      <c r="B151" s="4" t="s">
        <v>183</v>
      </c>
      <c r="E151" s="56"/>
      <c r="F151" s="56"/>
      <c r="G151" s="56"/>
      <c r="H151" s="79"/>
      <c r="I151" s="56"/>
      <c r="J151" s="24"/>
      <c r="K151" s="61"/>
      <c r="L151" s="62"/>
      <c r="M151" s="24"/>
      <c r="O151" s="15"/>
    </row>
    <row r="152" spans="1:15" ht="16.5" customHeight="1" x14ac:dyDescent="0.45">
      <c r="A152" s="1"/>
      <c r="C152" s="68"/>
      <c r="E152" s="56"/>
      <c r="F152" s="56"/>
      <c r="G152" s="56"/>
      <c r="H152" s="79"/>
      <c r="I152" s="56"/>
      <c r="J152" s="24"/>
      <c r="K152" s="61"/>
      <c r="L152" s="62"/>
      <c r="M152" s="24"/>
      <c r="O152" s="15"/>
    </row>
    <row r="153" spans="1:15" ht="16.5" customHeight="1" x14ac:dyDescent="0.45">
      <c r="A153" s="1"/>
      <c r="C153" s="68"/>
      <c r="E153" s="56"/>
      <c r="F153" s="56"/>
      <c r="G153" s="56"/>
      <c r="H153" s="79"/>
      <c r="I153" s="56"/>
      <c r="J153" s="24"/>
      <c r="K153" s="61"/>
      <c r="L153" s="62"/>
      <c r="M153" s="24"/>
      <c r="O153" s="15"/>
    </row>
    <row r="154" spans="1:15" ht="16.5" customHeight="1" x14ac:dyDescent="0.45">
      <c r="A154" s="1"/>
      <c r="C154" s="68"/>
      <c r="E154" s="56"/>
      <c r="F154" s="56"/>
      <c r="G154" s="56"/>
      <c r="H154" s="79"/>
      <c r="I154" s="56"/>
      <c r="J154" s="24"/>
      <c r="K154" s="61"/>
      <c r="L154" s="62"/>
      <c r="M154" s="24"/>
      <c r="O154" s="15"/>
    </row>
    <row r="155" spans="1:15" ht="16.5" customHeight="1" x14ac:dyDescent="0.45">
      <c r="A155" s="1"/>
      <c r="E155" s="56"/>
      <c r="F155" s="56"/>
      <c r="G155" s="56"/>
      <c r="H155" s="79"/>
      <c r="I155" s="56"/>
      <c r="J155" s="24"/>
      <c r="K155" s="61"/>
      <c r="L155" s="62"/>
      <c r="M155" s="24"/>
      <c r="O155" s="15"/>
    </row>
    <row r="156" spans="1:15" ht="16.5" customHeight="1" x14ac:dyDescent="0.35">
      <c r="A156" s="1"/>
      <c r="G156" s="65"/>
      <c r="H156" s="66"/>
      <c r="J156" s="10"/>
      <c r="K156" s="67"/>
      <c r="L156" s="60"/>
      <c r="M156" s="24"/>
    </row>
    <row r="157" spans="1:15" ht="16.5" customHeight="1" x14ac:dyDescent="0.35">
      <c r="A157" s="1"/>
      <c r="G157" s="65"/>
      <c r="H157" s="66"/>
      <c r="J157" s="10"/>
      <c r="K157" s="67"/>
      <c r="L157" s="60"/>
      <c r="M157" s="24"/>
    </row>
    <row r="158" spans="1:15" ht="16.5" customHeight="1" x14ac:dyDescent="0.35">
      <c r="A158" s="1"/>
      <c r="H158" s="66"/>
      <c r="J158" s="10"/>
      <c r="K158" s="67"/>
      <c r="L158" s="60"/>
      <c r="M158" s="24"/>
    </row>
    <row r="159" spans="1:15" ht="16.5" customHeight="1" x14ac:dyDescent="0.35">
      <c r="A159" s="1"/>
      <c r="H159" s="66"/>
      <c r="J159" s="10"/>
      <c r="K159" s="67"/>
      <c r="L159" s="60"/>
      <c r="M159" s="24"/>
    </row>
    <row r="160" spans="1:15" ht="16.5" customHeight="1" x14ac:dyDescent="0.35">
      <c r="A160" s="1"/>
      <c r="G160" s="68"/>
      <c r="H160" s="66"/>
      <c r="J160" s="10"/>
      <c r="K160" s="67"/>
      <c r="L160" s="60"/>
      <c r="M160" s="24"/>
    </row>
    <row r="161" spans="1:16" ht="16.5" customHeight="1" x14ac:dyDescent="0.35">
      <c r="A161" s="1"/>
      <c r="H161" s="66"/>
      <c r="J161" s="10"/>
      <c r="K161" s="67"/>
      <c r="L161" s="60"/>
      <c r="M161" s="24"/>
    </row>
    <row r="162" spans="1:16" ht="16.5" customHeight="1" x14ac:dyDescent="0.35">
      <c r="A162" s="1"/>
      <c r="H162" s="66"/>
      <c r="J162" s="10"/>
      <c r="K162" s="67"/>
      <c r="L162" s="60"/>
      <c r="M162" s="24"/>
    </row>
    <row r="163" spans="1:16" ht="16.5" customHeight="1" x14ac:dyDescent="0.35">
      <c r="A163" s="1"/>
      <c r="C163" s="68"/>
      <c r="H163" s="66"/>
      <c r="J163" s="10"/>
      <c r="K163" s="67"/>
      <c r="L163" s="60"/>
      <c r="M163" s="24"/>
    </row>
    <row r="164" spans="1:16" ht="16.5" customHeight="1" x14ac:dyDescent="0.35">
      <c r="A164" s="1"/>
      <c r="C164" s="68"/>
      <c r="H164" s="66"/>
      <c r="J164" s="10"/>
      <c r="K164" s="67"/>
      <c r="L164" s="60"/>
      <c r="M164" s="24"/>
    </row>
    <row r="165" spans="1:16" ht="16.5" customHeight="1" x14ac:dyDescent="0.35">
      <c r="A165" s="1"/>
      <c r="C165" s="68"/>
      <c r="H165" s="66"/>
      <c r="J165" s="10"/>
      <c r="K165" s="67"/>
      <c r="L165" s="60"/>
      <c r="M165" s="24"/>
    </row>
    <row r="166" spans="1:16" ht="16.5" customHeight="1" x14ac:dyDescent="0.35">
      <c r="A166" s="1"/>
      <c r="B166" s="4" t="s">
        <v>208</v>
      </c>
      <c r="C166" s="68"/>
      <c r="H166" s="66"/>
      <c r="J166" s="10"/>
      <c r="K166" s="67"/>
      <c r="L166" s="60"/>
      <c r="M166" s="24"/>
    </row>
    <row r="167" spans="1:16" ht="16.5" customHeight="1" x14ac:dyDescent="0.3">
      <c r="B167" s="128" t="s">
        <v>210</v>
      </c>
      <c r="H167" s="66"/>
      <c r="J167" s="10"/>
      <c r="K167" s="61"/>
      <c r="L167" s="81">
        <f>SUM(L129:L166)</f>
        <v>10953.5</v>
      </c>
      <c r="M167" s="82" t="s">
        <v>106</v>
      </c>
      <c r="O167" s="72"/>
    </row>
    <row r="168" spans="1:16" ht="16.5" customHeight="1" x14ac:dyDescent="0.3">
      <c r="B168" s="27" t="s">
        <v>209</v>
      </c>
      <c r="C168" s="68"/>
      <c r="H168" s="66"/>
      <c r="J168" s="10"/>
      <c r="K168" s="91"/>
      <c r="L168" s="92"/>
      <c r="O168" s="72"/>
    </row>
    <row r="169" spans="1:16" ht="16.5" customHeight="1" x14ac:dyDescent="0.35">
      <c r="A169" s="49" t="s">
        <v>107</v>
      </c>
      <c r="B169" s="50" t="s">
        <v>188</v>
      </c>
      <c r="C169" s="51"/>
      <c r="D169" s="50"/>
      <c r="E169" s="50"/>
      <c r="F169" s="50"/>
      <c r="G169" s="52" t="s">
        <v>108</v>
      </c>
      <c r="H169" s="66"/>
      <c r="J169" s="10"/>
      <c r="K169" s="53" t="s">
        <v>23</v>
      </c>
      <c r="L169" s="54" t="s">
        <v>24</v>
      </c>
      <c r="M169" s="55" t="s">
        <v>25</v>
      </c>
    </row>
    <row r="170" spans="1:16" ht="16.5" customHeight="1" x14ac:dyDescent="0.35">
      <c r="A170" s="1"/>
      <c r="B170" s="4" t="s">
        <v>109</v>
      </c>
      <c r="C170" s="19"/>
      <c r="G170" s="58" t="s">
        <v>110</v>
      </c>
      <c r="H170" s="66"/>
      <c r="J170" s="10"/>
      <c r="K170" s="61">
        <v>199</v>
      </c>
      <c r="L170" s="62">
        <f>K170*3</f>
        <v>597</v>
      </c>
      <c r="M170" s="24" t="s">
        <v>167</v>
      </c>
    </row>
    <row r="171" spans="1:16" ht="16.5" customHeight="1" x14ac:dyDescent="0.35">
      <c r="A171" s="1"/>
      <c r="B171" s="4" t="s">
        <v>97</v>
      </c>
      <c r="C171" s="19"/>
      <c r="G171" s="58" t="s">
        <v>111</v>
      </c>
      <c r="H171" s="66"/>
      <c r="J171" s="10"/>
      <c r="K171" s="61">
        <v>199</v>
      </c>
      <c r="L171" s="62">
        <f>K171*2</f>
        <v>398</v>
      </c>
      <c r="M171" s="24" t="s">
        <v>56</v>
      </c>
    </row>
    <row r="172" spans="1:16" ht="16.5" customHeight="1" x14ac:dyDescent="0.35">
      <c r="A172" s="1"/>
      <c r="B172" s="4" t="s">
        <v>171</v>
      </c>
      <c r="C172" s="19"/>
      <c r="G172" s="93"/>
      <c r="H172" s="66"/>
      <c r="J172" s="10"/>
      <c r="K172" s="61">
        <v>199</v>
      </c>
      <c r="L172" s="62">
        <f>K172*1</f>
        <v>199</v>
      </c>
      <c r="M172" s="24" t="s">
        <v>169</v>
      </c>
    </row>
    <row r="173" spans="1:16" ht="16.5" customHeight="1" x14ac:dyDescent="0.35">
      <c r="A173" s="1"/>
      <c r="C173" s="19"/>
      <c r="H173" s="66"/>
      <c r="J173" s="10"/>
      <c r="K173" s="61">
        <f>K172/2</f>
        <v>99.5</v>
      </c>
      <c r="L173" s="62">
        <f>K173*1</f>
        <v>99.5</v>
      </c>
      <c r="M173" s="24" t="s">
        <v>170</v>
      </c>
    </row>
    <row r="174" spans="1:16" ht="16.5" customHeight="1" x14ac:dyDescent="0.35">
      <c r="A174" s="1"/>
      <c r="B174" s="57" t="s">
        <v>189</v>
      </c>
      <c r="C174" s="19"/>
      <c r="H174" s="66"/>
      <c r="J174" s="10"/>
      <c r="K174" s="67"/>
      <c r="L174" s="60"/>
      <c r="M174" s="24"/>
    </row>
    <row r="175" spans="1:16" ht="16.5" customHeight="1" x14ac:dyDescent="0.3">
      <c r="B175" s="4" t="s">
        <v>112</v>
      </c>
      <c r="C175" s="68"/>
      <c r="E175" s="56"/>
      <c r="F175" s="56"/>
      <c r="G175" s="65"/>
      <c r="H175" s="79"/>
      <c r="I175" s="56"/>
      <c r="J175" s="24"/>
      <c r="K175" s="86"/>
      <c r="L175" s="74"/>
      <c r="M175" s="24"/>
      <c r="O175" s="4">
        <v>300</v>
      </c>
      <c r="P175" s="4" t="s">
        <v>59</v>
      </c>
    </row>
    <row r="176" spans="1:16" ht="16.5" customHeight="1" x14ac:dyDescent="0.35">
      <c r="A176" s="1"/>
      <c r="B176" s="4" t="s">
        <v>190</v>
      </c>
      <c r="G176" s="65"/>
      <c r="H176" s="66"/>
      <c r="J176" s="10"/>
      <c r="K176" s="61"/>
      <c r="L176" s="62">
        <v>1300</v>
      </c>
      <c r="M176" s="4" t="s">
        <v>195</v>
      </c>
    </row>
    <row r="177" spans="1:18" ht="16.5" customHeight="1" x14ac:dyDescent="0.35">
      <c r="A177" s="1"/>
      <c r="B177" s="27"/>
      <c r="G177" s="65"/>
      <c r="H177" s="66"/>
      <c r="J177" s="10"/>
      <c r="K177" s="67"/>
      <c r="L177" s="60"/>
    </row>
    <row r="178" spans="1:18" ht="16.5" customHeight="1" x14ac:dyDescent="0.35">
      <c r="A178" s="1"/>
      <c r="B178" s="27"/>
      <c r="G178" s="65"/>
      <c r="H178" s="66"/>
      <c r="J178" s="10"/>
      <c r="K178" s="67"/>
      <c r="L178" s="81">
        <f>SUM(L170:L177)</f>
        <v>2593.5</v>
      </c>
      <c r="M178" s="82" t="s">
        <v>113</v>
      </c>
    </row>
    <row r="179" spans="1:18" ht="16.5" customHeight="1" x14ac:dyDescent="0.3">
      <c r="A179" s="94" t="s">
        <v>114</v>
      </c>
      <c r="B179" s="95" t="s">
        <v>115</v>
      </c>
      <c r="C179" s="96"/>
      <c r="D179" s="97"/>
      <c r="E179" s="97"/>
      <c r="F179" s="97"/>
      <c r="G179" s="97"/>
      <c r="H179" s="98"/>
      <c r="I179" s="98"/>
      <c r="J179" s="10"/>
      <c r="K179" s="91"/>
      <c r="L179" s="4"/>
    </row>
    <row r="180" spans="1:18" ht="20.25" customHeight="1" x14ac:dyDescent="0.45">
      <c r="A180" s="99" t="s">
        <v>116</v>
      </c>
      <c r="B180" s="4" t="s">
        <v>117</v>
      </c>
      <c r="C180" s="4" t="s">
        <v>205</v>
      </c>
      <c r="H180" s="100"/>
      <c r="I180" s="56"/>
      <c r="J180" s="10"/>
      <c r="K180" s="64"/>
      <c r="L180" s="91"/>
      <c r="M180" s="24"/>
      <c r="O180" s="33"/>
      <c r="Q180" s="4">
        <f>5228/2</f>
        <v>2614</v>
      </c>
      <c r="R180" s="4" t="s">
        <v>118</v>
      </c>
    </row>
    <row r="181" spans="1:18" ht="16.5" customHeight="1" x14ac:dyDescent="0.45">
      <c r="A181" s="99"/>
      <c r="C181" s="4" t="s">
        <v>206</v>
      </c>
      <c r="H181" s="101"/>
      <c r="I181" s="56"/>
      <c r="J181" s="10"/>
      <c r="K181" s="64"/>
      <c r="L181" s="66">
        <f>(L73+L119+L167+L178)*0.041</f>
        <v>1012.7205</v>
      </c>
      <c r="M181" s="24" t="s">
        <v>119</v>
      </c>
      <c r="O181" s="33">
        <f>L181/3</f>
        <v>337.57350000000002</v>
      </c>
    </row>
    <row r="182" spans="1:18" ht="16.5" customHeight="1" x14ac:dyDescent="0.45">
      <c r="A182" s="99"/>
      <c r="C182" s="4" t="s">
        <v>207</v>
      </c>
      <c r="H182" s="101"/>
      <c r="I182" s="56"/>
      <c r="J182" s="10"/>
      <c r="K182" s="64"/>
      <c r="L182" s="66"/>
      <c r="M182" s="24"/>
      <c r="Q182" s="4">
        <f>Q180+Q181</f>
        <v>2614</v>
      </c>
    </row>
    <row r="183" spans="1:18" ht="16.5" customHeight="1" x14ac:dyDescent="0.45">
      <c r="A183" s="99"/>
      <c r="H183" s="101"/>
      <c r="I183" s="56"/>
      <c r="J183" s="10"/>
      <c r="K183" s="64"/>
      <c r="L183" s="66"/>
      <c r="M183" s="24"/>
    </row>
    <row r="184" spans="1:18" ht="16.5" customHeight="1" x14ac:dyDescent="0.45">
      <c r="A184" s="99"/>
      <c r="C184" s="27" t="s">
        <v>120</v>
      </c>
      <c r="D184" s="27"/>
      <c r="H184" s="102"/>
      <c r="I184" s="56"/>
      <c r="J184" s="10"/>
      <c r="K184" s="33"/>
      <c r="L184" s="4"/>
      <c r="O184" s="33"/>
    </row>
    <row r="185" spans="1:18" ht="16.5" customHeight="1" x14ac:dyDescent="0.3">
      <c r="C185" s="4" t="s">
        <v>121</v>
      </c>
      <c r="D185" s="4" t="s">
        <v>122</v>
      </c>
      <c r="H185" s="102"/>
      <c r="I185" s="56"/>
      <c r="J185" s="10"/>
      <c r="K185" s="158" t="s">
        <v>148</v>
      </c>
      <c r="L185" s="158"/>
      <c r="M185" s="158"/>
      <c r="O185" s="33"/>
    </row>
    <row r="186" spans="1:18" ht="16.5" customHeight="1" x14ac:dyDescent="0.3">
      <c r="C186" s="4" t="s">
        <v>123</v>
      </c>
      <c r="H186" s="103"/>
      <c r="J186" s="10"/>
      <c r="K186" s="104"/>
      <c r="L186" s="105">
        <f>L73+L119+L167+L178+L181</f>
        <v>25713.220499999999</v>
      </c>
      <c r="M186" s="106" t="s">
        <v>124</v>
      </c>
      <c r="Q186" s="72">
        <f>L186/2</f>
        <v>12856.61025</v>
      </c>
    </row>
    <row r="187" spans="1:18" ht="16.5" customHeight="1" x14ac:dyDescent="0.3">
      <c r="D187" s="57" t="s">
        <v>125</v>
      </c>
      <c r="H187" s="103"/>
      <c r="I187" s="100"/>
      <c r="J187" s="10"/>
      <c r="L187" s="107">
        <f>L186/5</f>
        <v>5142.6440999999995</v>
      </c>
      <c r="M187" s="108" t="s">
        <v>23</v>
      </c>
    </row>
    <row r="188" spans="1:18" ht="16.5" customHeight="1" x14ac:dyDescent="0.3">
      <c r="D188" s="57" t="s">
        <v>126</v>
      </c>
      <c r="H188" s="102"/>
      <c r="I188" s="101"/>
      <c r="J188" s="10"/>
      <c r="L188" s="4"/>
      <c r="M188" s="24"/>
    </row>
    <row r="189" spans="1:18" s="109" customFormat="1" ht="16.5" customHeight="1" x14ac:dyDescent="0.3">
      <c r="A189" s="4"/>
      <c r="B189" s="4"/>
      <c r="E189" s="4"/>
      <c r="F189" s="4"/>
      <c r="G189" s="4"/>
      <c r="H189" s="110"/>
      <c r="I189" s="102"/>
      <c r="J189" s="100"/>
      <c r="L189" s="111">
        <v>0</v>
      </c>
      <c r="M189" s="109" t="s">
        <v>127</v>
      </c>
      <c r="O189" s="112"/>
    </row>
    <row r="190" spans="1:18" s="109" customFormat="1" ht="16.5" customHeight="1" x14ac:dyDescent="0.45">
      <c r="A190" s="99" t="s">
        <v>116</v>
      </c>
      <c r="B190" s="27" t="s">
        <v>128</v>
      </c>
      <c r="C190" s="4"/>
      <c r="D190" s="4"/>
      <c r="E190" s="4"/>
      <c r="F190" s="4"/>
      <c r="G190" s="4"/>
      <c r="H190" s="110"/>
      <c r="I190" s="102"/>
      <c r="J190" s="100"/>
      <c r="L190" s="127">
        <f>L186-L189</f>
        <v>25713.220499999999</v>
      </c>
      <c r="M190" s="106" t="s">
        <v>124</v>
      </c>
    </row>
    <row r="191" spans="1:18" s="109" customFormat="1" ht="16.5" customHeight="1" x14ac:dyDescent="0.45">
      <c r="A191" s="99" t="s">
        <v>116</v>
      </c>
      <c r="B191" s="27" t="s">
        <v>129</v>
      </c>
      <c r="C191" s="4"/>
      <c r="D191" s="4"/>
      <c r="E191" s="4"/>
      <c r="F191" s="4"/>
      <c r="G191" s="4"/>
      <c r="H191" s="4"/>
      <c r="I191" s="113"/>
      <c r="J191" s="100"/>
      <c r="L191" s="127">
        <f>L190/5</f>
        <v>5142.6440999999995</v>
      </c>
      <c r="M191" s="108" t="s">
        <v>23</v>
      </c>
      <c r="O191" s="112"/>
    </row>
    <row r="192" spans="1:18" s="109" customFormat="1" ht="16.5" customHeight="1" x14ac:dyDescent="0.3">
      <c r="C192" s="4"/>
      <c r="D192" s="4"/>
      <c r="E192" s="4"/>
      <c r="F192" s="4"/>
      <c r="G192" s="4"/>
      <c r="H192" s="4"/>
      <c r="I192" s="113"/>
      <c r="J192" s="100"/>
    </row>
    <row r="193" spans="1:17" s="109" customFormat="1" ht="16.5" customHeight="1" x14ac:dyDescent="0.45">
      <c r="A193" s="99"/>
      <c r="B193" s="27"/>
      <c r="C193" s="4"/>
      <c r="D193" s="4"/>
      <c r="E193" s="4"/>
      <c r="F193" s="4"/>
      <c r="G193" s="4"/>
      <c r="H193" s="4"/>
      <c r="I193" s="102"/>
      <c r="J193" s="100"/>
      <c r="L193" s="114">
        <f>L186*0.016</f>
        <v>411.41152799999998</v>
      </c>
      <c r="M193" s="115" t="s">
        <v>130</v>
      </c>
    </row>
    <row r="194" spans="1:17" ht="16.5" customHeight="1" x14ac:dyDescent="0.3">
      <c r="A194" s="4" t="s">
        <v>131</v>
      </c>
      <c r="L194" s="104">
        <f>L190-L193</f>
        <v>25301.808971999999</v>
      </c>
      <c r="M194" s="106" t="s">
        <v>124</v>
      </c>
      <c r="Q194" s="33">
        <f>L198+L199</f>
        <v>1012.7205000000006</v>
      </c>
    </row>
    <row r="195" spans="1:17" ht="16.5" customHeight="1" x14ac:dyDescent="0.3">
      <c r="A195" s="116" t="s">
        <v>132</v>
      </c>
      <c r="L195" s="104">
        <f>L194/5</f>
        <v>5060.3617943999998</v>
      </c>
      <c r="M195" s="108" t="s">
        <v>23</v>
      </c>
    </row>
    <row r="196" spans="1:17" ht="16.5" customHeight="1" x14ac:dyDescent="0.35">
      <c r="B196"/>
      <c r="C196"/>
      <c r="D196"/>
      <c r="E196"/>
      <c r="F196"/>
      <c r="L196" s="117"/>
      <c r="M196" s="115"/>
    </row>
    <row r="197" spans="1:17" ht="16.5" customHeight="1" x14ac:dyDescent="0.35">
      <c r="B197"/>
      <c r="C197"/>
      <c r="D197"/>
      <c r="E197"/>
      <c r="F197" s="116" t="s">
        <v>133</v>
      </c>
      <c r="G197" s="116"/>
      <c r="L197" s="117"/>
      <c r="M197" s="118"/>
    </row>
    <row r="198" spans="1:17" ht="16.5" customHeight="1" x14ac:dyDescent="0.35">
      <c r="F198"/>
      <c r="G198"/>
      <c r="I198" s="5"/>
      <c r="L198" s="66">
        <f>L190-L194</f>
        <v>411.41152800000054</v>
      </c>
      <c r="M198" s="4" t="s">
        <v>134</v>
      </c>
      <c r="P198" s="5"/>
    </row>
    <row r="199" spans="1:17" ht="16.5" customHeight="1" x14ac:dyDescent="0.3">
      <c r="F199" s="116" t="s">
        <v>135</v>
      </c>
      <c r="G199" s="116"/>
      <c r="I199" s="5"/>
      <c r="L199" s="66">
        <f>L181-L193</f>
        <v>601.30897200000004</v>
      </c>
      <c r="M199" s="4" t="s">
        <v>136</v>
      </c>
      <c r="P199" s="5"/>
    </row>
    <row r="200" spans="1:17" ht="16.5" customHeight="1" x14ac:dyDescent="0.3">
      <c r="F200" s="116" t="s">
        <v>137</v>
      </c>
      <c r="G200" s="116"/>
      <c r="I200" s="5"/>
      <c r="L200" s="66">
        <f>SUM(L198:L199)</f>
        <v>1012.7205000000006</v>
      </c>
      <c r="P200" s="5"/>
    </row>
    <row r="201" spans="1:17" ht="16.5" customHeight="1" x14ac:dyDescent="0.35">
      <c r="F201" s="57" t="s">
        <v>138</v>
      </c>
      <c r="G201"/>
      <c r="I201" s="5"/>
      <c r="P201" s="5"/>
    </row>
    <row r="202" spans="1:17" ht="16.5" customHeight="1" x14ac:dyDescent="0.35">
      <c r="E202"/>
      <c r="I202" s="5"/>
      <c r="L202" s="66">
        <f>L187-L195</f>
        <v>82.282305599999745</v>
      </c>
      <c r="M202" s="4" t="s">
        <v>139</v>
      </c>
      <c r="P202" s="5"/>
    </row>
    <row r="203" spans="1:17" ht="16.5" customHeight="1" x14ac:dyDescent="0.35">
      <c r="A203" s="116"/>
      <c r="B203"/>
      <c r="C203"/>
      <c r="D203"/>
      <c r="E203"/>
      <c r="I203" s="5"/>
      <c r="P203" s="5"/>
    </row>
    <row r="204" spans="1:17" ht="16.5" customHeight="1" x14ac:dyDescent="0.35">
      <c r="A204"/>
      <c r="B204"/>
      <c r="C204"/>
      <c r="D204"/>
      <c r="E204"/>
      <c r="I204" s="5"/>
      <c r="L204" s="66">
        <f>L186/2</f>
        <v>12856.61025</v>
      </c>
      <c r="M204" s="4" t="s">
        <v>196</v>
      </c>
      <c r="P204" s="5"/>
    </row>
    <row r="205" spans="1:17" ht="16.5" customHeight="1" x14ac:dyDescent="0.35">
      <c r="A205"/>
      <c r="B205"/>
      <c r="C205"/>
      <c r="E205"/>
      <c r="I205" s="5"/>
      <c r="L205" s="66">
        <f>L204*0.2</f>
        <v>2571.3220500000002</v>
      </c>
      <c r="M205" s="4" t="s">
        <v>212</v>
      </c>
      <c r="P205" s="5"/>
    </row>
    <row r="206" spans="1:17" ht="16.5" customHeight="1" x14ac:dyDescent="0.35">
      <c r="A206"/>
      <c r="B206"/>
      <c r="C206"/>
      <c r="E206"/>
    </row>
    <row r="207" spans="1:17" ht="16.5" customHeight="1" x14ac:dyDescent="0.35">
      <c r="A207"/>
      <c r="B207"/>
      <c r="C207"/>
    </row>
    <row r="208" spans="1:17" ht="16.5" customHeight="1" x14ac:dyDescent="0.35">
      <c r="A208"/>
      <c r="B208"/>
      <c r="C208"/>
    </row>
    <row r="209" spans="1:3" ht="16.5" customHeight="1" x14ac:dyDescent="0.35">
      <c r="A209"/>
      <c r="B209"/>
      <c r="C209"/>
    </row>
    <row r="210" spans="1:3" ht="16.5" customHeight="1" x14ac:dyDescent="0.3"/>
    <row r="211" spans="1:3" ht="16.5" customHeight="1" x14ac:dyDescent="0.3"/>
    <row r="212" spans="1:3" ht="16.5" customHeight="1" x14ac:dyDescent="0.3"/>
    <row r="213" spans="1:3" ht="16.5" customHeight="1" x14ac:dyDescent="0.3"/>
    <row r="214" spans="1:3" ht="16.5" customHeight="1" x14ac:dyDescent="0.3"/>
    <row r="215" spans="1:3" ht="16.5" customHeight="1" x14ac:dyDescent="0.3"/>
    <row r="216" spans="1:3" ht="16.5" customHeight="1" x14ac:dyDescent="0.3"/>
  </sheetData>
  <mergeCells count="13">
    <mergeCell ref="K185:M185"/>
    <mergeCell ref="C32:G32"/>
    <mergeCell ref="C33:C34"/>
    <mergeCell ref="D33:G33"/>
    <mergeCell ref="D34:G34"/>
    <mergeCell ref="D41:G41"/>
    <mergeCell ref="D42:G42"/>
    <mergeCell ref="K31:M31"/>
    <mergeCell ref="A1:C1"/>
    <mergeCell ref="A8:H8"/>
    <mergeCell ref="A19:B19"/>
    <mergeCell ref="L19:T19"/>
    <mergeCell ref="A20:B20"/>
  </mergeCells>
  <pageMargins left="0.25" right="0.25" top="0.75" bottom="0.75" header="0.3" footer="0.3"/>
  <pageSetup orientation="portrait" verticalDpi="300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CE62CE-E5E3-4213-B272-959744518BA4}">
  <dimension ref="A1:T256"/>
  <sheetViews>
    <sheetView workbookViewId="0">
      <selection activeCell="F13" sqref="F12:F13"/>
    </sheetView>
  </sheetViews>
  <sheetFormatPr defaultColWidth="8.7265625" defaultRowHeight="14" x14ac:dyDescent="0.3"/>
  <cols>
    <col min="1" max="1" width="10.453125" style="21" customWidth="1"/>
    <col min="2" max="2" width="12.81640625" style="21" customWidth="1"/>
    <col min="3" max="3" width="13.7265625" style="21" customWidth="1"/>
    <col min="4" max="4" width="8.453125" style="21" customWidth="1"/>
    <col min="5" max="5" width="13.7265625" style="21" customWidth="1"/>
    <col min="6" max="6" width="12.54296875" style="21" customWidth="1"/>
    <col min="7" max="7" width="13.7265625" style="21" customWidth="1"/>
    <col min="8" max="8" width="11" style="21" customWidth="1"/>
    <col min="9" max="9" width="6.1796875" style="21" customWidth="1"/>
    <col min="10" max="10" width="8.7265625" style="21"/>
    <col min="11" max="11" width="12.26953125" style="21" customWidth="1"/>
    <col min="12" max="12" width="13.36328125" style="5" customWidth="1"/>
    <col min="13" max="13" width="39.1796875" style="21" customWidth="1"/>
    <col min="14" max="14" width="8.90625" style="21" bestFit="1" customWidth="1"/>
    <col min="15" max="16" width="10.453125" style="21" bestFit="1" customWidth="1"/>
    <col min="17" max="17" width="12.54296875" style="21" customWidth="1"/>
    <col min="18" max="19" width="8.7265625" style="21"/>
    <col min="20" max="20" width="9.90625" style="21" bestFit="1" customWidth="1"/>
    <col min="21" max="21" width="9.81640625" style="21" bestFit="1" customWidth="1"/>
    <col min="22" max="16384" width="8.7265625" style="21"/>
  </cols>
  <sheetData>
    <row r="1" spans="1:20" ht="16.5" customHeight="1" x14ac:dyDescent="0.35">
      <c r="A1" s="151"/>
      <c r="B1" s="151"/>
      <c r="C1" s="151"/>
      <c r="D1" s="1"/>
      <c r="E1" s="2"/>
      <c r="F1" s="2"/>
      <c r="G1" s="3"/>
      <c r="H1" s="3"/>
    </row>
    <row r="2" spans="1:20" ht="16.5" customHeight="1" x14ac:dyDescent="0.35">
      <c r="A2" s="1"/>
      <c r="B2" s="1"/>
      <c r="C2" s="1"/>
      <c r="D2" s="1"/>
      <c r="E2" s="2"/>
      <c r="F2" s="2"/>
      <c r="G2" s="3"/>
      <c r="H2" s="3"/>
    </row>
    <row r="3" spans="1:20" ht="16.5" customHeight="1" x14ac:dyDescent="0.35">
      <c r="A3" s="1"/>
      <c r="B3" s="1"/>
      <c r="C3" s="1"/>
      <c r="D3" s="1"/>
      <c r="E3" s="2"/>
      <c r="F3" s="2"/>
      <c r="I3" s="6" t="s">
        <v>0</v>
      </c>
    </row>
    <row r="4" spans="1:20" ht="16.5" customHeight="1" x14ac:dyDescent="0.35">
      <c r="A4" s="1"/>
      <c r="B4" s="1"/>
      <c r="C4" s="1"/>
      <c r="D4" s="1"/>
      <c r="E4" s="2"/>
      <c r="I4" s="7" t="s">
        <v>140</v>
      </c>
    </row>
    <row r="5" spans="1:20" ht="16.5" customHeight="1" x14ac:dyDescent="0.35">
      <c r="A5" s="1"/>
      <c r="B5" s="1"/>
      <c r="C5" s="1"/>
      <c r="D5" s="1"/>
      <c r="E5" s="2"/>
    </row>
    <row r="6" spans="1:20" ht="16.5" customHeight="1" x14ac:dyDescent="0.35">
      <c r="A6" s="8" t="s">
        <v>1</v>
      </c>
      <c r="B6" s="1"/>
      <c r="C6" s="1"/>
      <c r="D6" s="1"/>
      <c r="E6" s="2"/>
      <c r="F6" s="2"/>
    </row>
    <row r="7" spans="1:20" ht="3" customHeight="1" x14ac:dyDescent="0.35">
      <c r="A7" s="8"/>
      <c r="B7" s="1"/>
      <c r="C7" s="1"/>
      <c r="D7" s="1"/>
      <c r="E7" s="2"/>
      <c r="F7" s="2"/>
    </row>
    <row r="8" spans="1:20" ht="16.5" customHeight="1" x14ac:dyDescent="0.35">
      <c r="A8" s="152" t="s">
        <v>2</v>
      </c>
      <c r="B8" s="153"/>
      <c r="C8" s="153"/>
      <c r="D8" s="153"/>
      <c r="E8" s="153"/>
      <c r="F8" s="153"/>
      <c r="G8" s="153"/>
      <c r="H8" s="153"/>
      <c r="I8" s="9"/>
      <c r="J8" s="10"/>
    </row>
    <row r="9" spans="1:20" ht="16.5" customHeight="1" x14ac:dyDescent="0.3">
      <c r="A9" s="11" t="s">
        <v>3</v>
      </c>
      <c r="E9" s="12"/>
      <c r="F9" s="12"/>
      <c r="G9" s="13"/>
      <c r="H9" s="13"/>
      <c r="J9" s="10"/>
      <c r="N9" s="10"/>
    </row>
    <row r="10" spans="1:20" ht="16.5" customHeight="1" x14ac:dyDescent="0.45">
      <c r="A10" s="147" t="s">
        <v>141</v>
      </c>
      <c r="E10" s="12"/>
      <c r="F10" s="12"/>
      <c r="G10" s="13"/>
      <c r="H10" s="13"/>
      <c r="J10" s="10"/>
      <c r="M10" s="15"/>
      <c r="N10" s="10"/>
    </row>
    <row r="11" spans="1:20" ht="16.5" customHeight="1" x14ac:dyDescent="0.3">
      <c r="A11" s="178" t="s">
        <v>248</v>
      </c>
      <c r="B11" s="178"/>
      <c r="C11" s="178"/>
      <c r="D11" s="178"/>
      <c r="E11" s="178"/>
      <c r="F11" s="178"/>
      <c r="G11" s="178"/>
      <c r="H11" s="178"/>
      <c r="I11" s="178"/>
      <c r="J11" s="10"/>
      <c r="N11" s="10"/>
    </row>
    <row r="12" spans="1:20" ht="16.5" customHeight="1" x14ac:dyDescent="0.3">
      <c r="A12" s="11"/>
      <c r="E12" s="12"/>
      <c r="F12" s="12"/>
      <c r="G12" s="13"/>
      <c r="H12" s="13"/>
      <c r="J12" s="10"/>
      <c r="N12" s="10"/>
    </row>
    <row r="13" spans="1:20" ht="16.5" customHeight="1" x14ac:dyDescent="0.3">
      <c r="A13" s="11"/>
      <c r="E13" s="12"/>
      <c r="F13" s="12"/>
      <c r="G13" s="13"/>
      <c r="H13" s="13"/>
      <c r="J13" s="10"/>
      <c r="N13" s="10"/>
    </row>
    <row r="14" spans="1:20" ht="16.5" customHeight="1" x14ac:dyDescent="0.3">
      <c r="C14" s="18" t="s">
        <v>143</v>
      </c>
      <c r="E14" s="12"/>
      <c r="F14" s="12"/>
      <c r="G14" s="13"/>
      <c r="H14" s="13"/>
      <c r="J14" s="10"/>
    </row>
    <row r="15" spans="1:20" ht="16.5" customHeight="1" x14ac:dyDescent="0.35">
      <c r="B15" s="10"/>
      <c r="C15" s="18" t="s">
        <v>242</v>
      </c>
      <c r="E15" s="12"/>
      <c r="F15" s="12"/>
      <c r="G15" s="13"/>
      <c r="H15" s="13"/>
      <c r="J15" s="10"/>
      <c r="L15" s="21"/>
      <c r="M15" s="19"/>
      <c r="N15" s="19"/>
      <c r="O15" s="19"/>
      <c r="P15" s="19"/>
      <c r="Q15" s="19"/>
      <c r="R15" s="19"/>
      <c r="S15" s="19"/>
      <c r="T15" s="19"/>
    </row>
    <row r="16" spans="1:20" ht="16.5" customHeight="1" x14ac:dyDescent="0.3">
      <c r="A16" s="10"/>
      <c r="B16" s="10"/>
      <c r="C16" s="18" t="s">
        <v>145</v>
      </c>
      <c r="E16" s="12"/>
      <c r="F16" s="12"/>
      <c r="G16" s="13"/>
      <c r="H16" s="13"/>
      <c r="J16" s="10"/>
      <c r="N16" s="10"/>
      <c r="O16" s="20"/>
      <c r="Q16" s="20"/>
    </row>
    <row r="17" spans="1:20" ht="16.5" customHeight="1" x14ac:dyDescent="0.3">
      <c r="A17" s="10"/>
      <c r="B17" s="10"/>
      <c r="C17" s="18" t="s">
        <v>220</v>
      </c>
      <c r="E17" s="12"/>
      <c r="F17" s="12"/>
      <c r="G17" s="13"/>
      <c r="H17" s="13"/>
      <c r="J17" s="10"/>
      <c r="N17" s="10"/>
      <c r="O17" s="20"/>
      <c r="Q17" s="20"/>
    </row>
    <row r="18" spans="1:20" ht="16.5" customHeight="1" x14ac:dyDescent="0.35">
      <c r="C18" s="18"/>
      <c r="D18" s="21" t="s">
        <v>228</v>
      </c>
      <c r="E18" s="12"/>
      <c r="F18" s="12"/>
      <c r="G18" s="13"/>
      <c r="H18" s="13"/>
      <c r="J18" s="10"/>
      <c r="L18" s="21"/>
      <c r="M18" s="22"/>
      <c r="N18" s="22"/>
      <c r="O18" s="22"/>
      <c r="P18" s="22"/>
      <c r="Q18" s="22"/>
      <c r="R18" s="22"/>
      <c r="S18" s="22"/>
      <c r="T18" s="22"/>
    </row>
    <row r="19" spans="1:20" ht="16.5" customHeight="1" x14ac:dyDescent="0.35">
      <c r="A19" s="179" t="s">
        <v>241</v>
      </c>
      <c r="B19" s="180"/>
      <c r="C19" s="18" t="s">
        <v>144</v>
      </c>
      <c r="E19" s="12"/>
      <c r="F19" s="12"/>
      <c r="G19" s="13"/>
      <c r="H19" s="13"/>
      <c r="J19" s="10"/>
      <c r="L19" s="156"/>
      <c r="M19" s="157"/>
      <c r="N19" s="157"/>
      <c r="O19" s="157"/>
      <c r="P19" s="157"/>
      <c r="Q19" s="157"/>
      <c r="R19" s="157"/>
      <c r="S19" s="157"/>
      <c r="T19" s="157"/>
    </row>
    <row r="20" spans="1:20" ht="16.5" customHeight="1" x14ac:dyDescent="0.35">
      <c r="A20" s="159" t="s">
        <v>142</v>
      </c>
      <c r="B20" s="160"/>
      <c r="C20" s="18" t="s">
        <v>218</v>
      </c>
      <c r="E20" s="12"/>
      <c r="F20" s="12"/>
      <c r="G20" s="13"/>
      <c r="H20" s="13"/>
      <c r="J20" s="10"/>
      <c r="L20" s="21"/>
      <c r="M20" s="22"/>
      <c r="N20" s="22"/>
      <c r="O20" s="22"/>
      <c r="P20" s="22"/>
      <c r="Q20" s="22"/>
      <c r="R20" s="22"/>
      <c r="S20" s="22"/>
      <c r="T20" s="22"/>
    </row>
    <row r="21" spans="1:20" ht="16.5" customHeight="1" x14ac:dyDescent="0.35">
      <c r="A21" s="133"/>
      <c r="B21" s="135"/>
      <c r="C21" s="18"/>
      <c r="D21" s="21" t="s">
        <v>216</v>
      </c>
      <c r="E21" s="12"/>
      <c r="F21" s="12"/>
      <c r="G21" s="13"/>
      <c r="J21" s="10"/>
      <c r="L21" s="21"/>
      <c r="M21" s="22"/>
      <c r="N21" s="22"/>
      <c r="O21" s="22"/>
      <c r="P21" s="22"/>
      <c r="Q21" s="22"/>
      <c r="R21" s="22"/>
      <c r="S21" s="22"/>
      <c r="T21" s="22"/>
    </row>
    <row r="22" spans="1:20" ht="16.5" customHeight="1" x14ac:dyDescent="0.35">
      <c r="A22" s="133"/>
      <c r="B22" s="135"/>
      <c r="C22" s="18"/>
      <c r="D22" s="21" t="s">
        <v>5</v>
      </c>
      <c r="E22" s="12"/>
      <c r="F22" s="12"/>
      <c r="G22" s="13"/>
      <c r="J22" s="10"/>
      <c r="L22" s="21"/>
      <c r="M22" s="22"/>
      <c r="N22" s="22"/>
      <c r="O22" s="22"/>
      <c r="P22" s="22"/>
      <c r="Q22" s="22"/>
      <c r="R22" s="22"/>
      <c r="S22" s="22"/>
      <c r="T22" s="22"/>
    </row>
    <row r="23" spans="1:20" ht="16.5" customHeight="1" x14ac:dyDescent="0.35">
      <c r="A23" s="23"/>
      <c r="B23" s="23"/>
      <c r="C23" s="18"/>
      <c r="D23" s="21" t="s">
        <v>254</v>
      </c>
      <c r="E23" s="12"/>
      <c r="F23" s="12"/>
      <c r="G23" s="13"/>
      <c r="H23" s="13"/>
      <c r="J23" s="10"/>
      <c r="L23" s="21"/>
      <c r="M23" s="22"/>
      <c r="N23" s="22"/>
      <c r="O23" s="22"/>
      <c r="P23" s="22"/>
      <c r="Q23" s="22"/>
      <c r="R23" s="22"/>
      <c r="S23" s="22"/>
      <c r="T23" s="22"/>
    </row>
    <row r="24" spans="1:20" ht="16.5" customHeight="1" x14ac:dyDescent="0.35">
      <c r="A24" s="23"/>
      <c r="B24" s="23"/>
      <c r="C24" s="18" t="s">
        <v>146</v>
      </c>
      <c r="E24" s="12"/>
      <c r="F24" s="12"/>
      <c r="G24" s="13"/>
      <c r="H24" s="13"/>
      <c r="J24" s="10"/>
      <c r="L24" s="21"/>
      <c r="M24" s="22"/>
      <c r="N24" s="22"/>
      <c r="O24" s="22"/>
      <c r="P24" s="22"/>
      <c r="Q24" s="22"/>
      <c r="R24" s="22"/>
      <c r="S24" s="22"/>
      <c r="T24" s="22"/>
    </row>
    <row r="25" spans="1:20" ht="16.5" customHeight="1" x14ac:dyDescent="0.3">
      <c r="A25" s="10"/>
      <c r="B25" s="10"/>
      <c r="C25" s="18" t="s">
        <v>6</v>
      </c>
      <c r="F25" s="12"/>
      <c r="G25" s="13"/>
      <c r="H25" s="13"/>
      <c r="J25" s="10"/>
      <c r="N25" s="10"/>
      <c r="O25" s="20"/>
      <c r="Q25" s="20"/>
    </row>
    <row r="26" spans="1:20" ht="16.5" customHeight="1" x14ac:dyDescent="0.35">
      <c r="B26" s="19"/>
      <c r="C26" s="19"/>
      <c r="E26" s="12"/>
      <c r="F26" s="12"/>
      <c r="G26" s="13"/>
      <c r="H26" s="13"/>
      <c r="J26" s="10"/>
      <c r="N26" s="10"/>
      <c r="O26" s="20"/>
      <c r="Q26" s="20"/>
    </row>
    <row r="27" spans="1:20" ht="16.5" customHeight="1" x14ac:dyDescent="0.3">
      <c r="A27" s="24" t="s">
        <v>147</v>
      </c>
      <c r="B27" s="10"/>
      <c r="E27" s="12"/>
      <c r="F27" s="12"/>
      <c r="G27" s="13"/>
      <c r="H27" s="13"/>
      <c r="J27" s="10"/>
      <c r="N27" s="10"/>
      <c r="O27" s="10"/>
    </row>
    <row r="28" spans="1:20" ht="16.5" customHeight="1" x14ac:dyDescent="0.45">
      <c r="A28" s="10"/>
      <c r="J28" s="10"/>
      <c r="N28" s="10"/>
      <c r="O28" s="26" t="s">
        <v>8</v>
      </c>
    </row>
    <row r="29" spans="1:20" ht="16.5" customHeight="1" x14ac:dyDescent="0.3">
      <c r="A29" s="25" t="s">
        <v>245</v>
      </c>
      <c r="J29" s="10"/>
      <c r="N29" s="10"/>
      <c r="O29" s="10"/>
    </row>
    <row r="30" spans="1:20" ht="16.5" customHeight="1" x14ac:dyDescent="0.3">
      <c r="A30" s="25" t="s">
        <v>243</v>
      </c>
      <c r="J30" s="10"/>
      <c r="N30" s="10"/>
      <c r="O30" s="10"/>
    </row>
    <row r="31" spans="1:20" ht="16.5" customHeight="1" x14ac:dyDescent="0.3">
      <c r="J31" s="10"/>
      <c r="K31" s="158" t="s">
        <v>148</v>
      </c>
      <c r="L31" s="158"/>
      <c r="M31" s="158"/>
      <c r="N31" s="10"/>
      <c r="O31" s="10"/>
    </row>
    <row r="32" spans="1:20" ht="16.5" customHeight="1" x14ac:dyDescent="0.3">
      <c r="C32" s="161" t="s">
        <v>244</v>
      </c>
      <c r="D32" s="161"/>
      <c r="E32" s="161"/>
      <c r="F32" s="161"/>
      <c r="G32" s="161"/>
      <c r="J32" s="10"/>
      <c r="K32" s="5" t="s">
        <v>11</v>
      </c>
      <c r="L32" s="5">
        <v>5</v>
      </c>
      <c r="M32" s="21" t="s">
        <v>149</v>
      </c>
      <c r="N32" s="10"/>
      <c r="O32" s="10" t="s">
        <v>12</v>
      </c>
      <c r="P32" s="21">
        <v>10</v>
      </c>
      <c r="Q32" s="21">
        <v>6</v>
      </c>
      <c r="S32" s="21">
        <v>10</v>
      </c>
    </row>
    <row r="33" spans="1:20" ht="16.5" customHeight="1" x14ac:dyDescent="0.35">
      <c r="C33" s="162">
        <f>+L226</f>
        <v>38036.92</v>
      </c>
      <c r="D33" s="163" t="s">
        <v>13</v>
      </c>
      <c r="E33" s="163"/>
      <c r="F33" s="163"/>
      <c r="G33" s="164"/>
      <c r="J33" s="10"/>
      <c r="M33" s="21" t="s">
        <v>14</v>
      </c>
      <c r="N33" s="10"/>
      <c r="O33" s="10" t="s">
        <v>15</v>
      </c>
      <c r="P33" s="21">
        <v>5</v>
      </c>
      <c r="Q33" s="21">
        <v>5</v>
      </c>
      <c r="R33" s="28"/>
      <c r="S33" s="21">
        <v>6</v>
      </c>
    </row>
    <row r="34" spans="1:20" ht="16.5" customHeight="1" x14ac:dyDescent="0.35">
      <c r="B34" s="19"/>
      <c r="C34" s="162"/>
      <c r="D34" s="165" t="s">
        <v>151</v>
      </c>
      <c r="E34" s="165"/>
      <c r="F34" s="165"/>
      <c r="G34" s="166"/>
      <c r="H34" s="19"/>
      <c r="I34" s="19"/>
      <c r="J34" s="10"/>
      <c r="M34" s="21" t="s">
        <v>150</v>
      </c>
      <c r="N34" s="10"/>
      <c r="O34" s="10" t="s">
        <v>16</v>
      </c>
      <c r="P34" s="21">
        <v>3</v>
      </c>
      <c r="Q34" s="21">
        <v>3</v>
      </c>
      <c r="R34" s="28"/>
      <c r="S34" s="21">
        <v>3</v>
      </c>
    </row>
    <row r="35" spans="1:20" ht="16.5" customHeight="1" x14ac:dyDescent="0.35">
      <c r="A35" s="29"/>
      <c r="B35" s="30"/>
      <c r="C35" s="31"/>
      <c r="D35" s="30"/>
      <c r="E35" s="29"/>
      <c r="F35" s="29"/>
      <c r="G35" s="32"/>
      <c r="H35" s="32"/>
      <c r="I35" s="32"/>
      <c r="N35" s="10"/>
    </row>
    <row r="36" spans="1:20" ht="16.5" customHeight="1" x14ac:dyDescent="0.35">
      <c r="F36" s="33"/>
      <c r="G36" s="24"/>
      <c r="H36" s="1"/>
      <c r="I36" s="1"/>
      <c r="J36" s="10"/>
      <c r="K36" s="5"/>
      <c r="M36" s="1"/>
      <c r="P36" s="21">
        <f>SUM(P32:P34)</f>
        <v>18</v>
      </c>
      <c r="Q36" s="21">
        <f>SUM(Q32:Q34)</f>
        <v>14</v>
      </c>
      <c r="S36" s="21">
        <f>SUM(S32:S34)</f>
        <v>19</v>
      </c>
    </row>
    <row r="37" spans="1:20" ht="16.5" customHeight="1" x14ac:dyDescent="0.35">
      <c r="B37" s="34" t="s">
        <v>17</v>
      </c>
      <c r="F37" s="33"/>
      <c r="G37" s="35"/>
      <c r="H37" s="1"/>
      <c r="I37" s="1"/>
      <c r="J37" s="10"/>
      <c r="K37" s="5"/>
      <c r="M37" s="36"/>
      <c r="S37" s="37"/>
    </row>
    <row r="38" spans="1:20" ht="16.5" customHeight="1" x14ac:dyDescent="0.35">
      <c r="B38" s="38" t="s">
        <v>18</v>
      </c>
      <c r="J38" s="10"/>
      <c r="K38" s="5"/>
      <c r="M38" s="24"/>
    </row>
    <row r="39" spans="1:20" ht="16.5" customHeight="1" x14ac:dyDescent="0.35">
      <c r="B39" s="39"/>
      <c r="C39" s="40"/>
      <c r="D39" s="39"/>
      <c r="G39" s="1"/>
      <c r="H39" s="1"/>
      <c r="I39" s="1"/>
      <c r="J39" s="10"/>
      <c r="K39" s="5"/>
      <c r="M39" s="24"/>
    </row>
    <row r="40" spans="1:20" ht="16.5" customHeight="1" x14ac:dyDescent="0.35">
      <c r="C40" s="143" t="s">
        <v>19</v>
      </c>
      <c r="D40" s="144"/>
      <c r="E40" s="144"/>
      <c r="F40" s="145"/>
      <c r="G40" s="146"/>
      <c r="H40" s="1"/>
      <c r="I40" s="1"/>
      <c r="J40" s="10"/>
      <c r="K40" s="5"/>
      <c r="M40" s="24"/>
      <c r="N40" s="24"/>
      <c r="O40" s="10"/>
    </row>
    <row r="41" spans="1:20" ht="16.5" customHeight="1" x14ac:dyDescent="0.35">
      <c r="C41" s="45">
        <f>+L234</f>
        <v>37314.218519999995</v>
      </c>
      <c r="D41" s="167" t="s">
        <v>13</v>
      </c>
      <c r="E41" s="168"/>
      <c r="F41" s="168"/>
      <c r="G41" s="169"/>
      <c r="H41" s="1"/>
      <c r="I41" s="1"/>
      <c r="J41" s="10"/>
      <c r="K41" s="5"/>
      <c r="M41" s="24"/>
      <c r="P41" s="5"/>
    </row>
    <row r="42" spans="1:20" ht="16.5" customHeight="1" x14ac:dyDescent="0.35">
      <c r="B42" s="46"/>
      <c r="C42" s="47"/>
      <c r="D42" s="170" t="s">
        <v>151</v>
      </c>
      <c r="E42" s="171"/>
      <c r="F42" s="171"/>
      <c r="G42" s="172"/>
      <c r="H42" s="1"/>
      <c r="I42" s="1"/>
      <c r="J42" s="10"/>
      <c r="K42" s="5"/>
      <c r="M42" s="24"/>
      <c r="O42" s="20"/>
      <c r="P42" s="5"/>
    </row>
    <row r="43" spans="1:20" ht="16.5" customHeight="1" x14ac:dyDescent="0.4">
      <c r="A43" s="48" t="s">
        <v>20</v>
      </c>
      <c r="H43" s="10"/>
      <c r="I43" s="10"/>
      <c r="O43" s="20"/>
      <c r="P43" s="5"/>
    </row>
    <row r="44" spans="1:20" ht="18" customHeight="1" x14ac:dyDescent="0.35">
      <c r="B44" s="19"/>
      <c r="C44" s="19"/>
      <c r="D44" s="19"/>
      <c r="E44" s="19"/>
      <c r="F44" s="19"/>
      <c r="G44" s="19"/>
      <c r="H44" s="19"/>
      <c r="I44" s="19"/>
      <c r="J44" s="10"/>
      <c r="O44" s="20"/>
      <c r="P44" s="5"/>
    </row>
    <row r="45" spans="1:20" ht="16.5" customHeight="1" x14ac:dyDescent="0.3">
      <c r="D45" s="10"/>
      <c r="F45" s="10"/>
      <c r="G45" s="10"/>
      <c r="H45" s="10"/>
      <c r="I45" s="10"/>
    </row>
    <row r="46" spans="1:20" ht="16.5" customHeight="1" x14ac:dyDescent="0.35">
      <c r="A46" s="49" t="s">
        <v>21</v>
      </c>
      <c r="B46" s="50" t="s">
        <v>152</v>
      </c>
      <c r="C46" s="51"/>
      <c r="D46" s="51"/>
      <c r="E46" s="51"/>
      <c r="F46" s="51"/>
      <c r="G46" s="52" t="s">
        <v>22</v>
      </c>
      <c r="I46" s="19"/>
      <c r="J46" s="10"/>
      <c r="K46" s="53" t="s">
        <v>23</v>
      </c>
      <c r="L46" s="54" t="s">
        <v>24</v>
      </c>
      <c r="M46" s="55" t="s">
        <v>25</v>
      </c>
      <c r="P46" s="5"/>
      <c r="R46" s="28"/>
      <c r="T46" s="56"/>
    </row>
    <row r="47" spans="1:20" ht="16.5" customHeight="1" x14ac:dyDescent="0.35">
      <c r="A47" s="10"/>
      <c r="B47" s="57" t="s">
        <v>153</v>
      </c>
      <c r="C47" s="19"/>
      <c r="D47" s="19"/>
      <c r="E47" s="19"/>
      <c r="F47" s="19"/>
      <c r="G47" s="58" t="s">
        <v>158</v>
      </c>
      <c r="I47" s="19"/>
      <c r="J47" s="10"/>
      <c r="K47" s="61"/>
      <c r="L47" s="62">
        <v>500</v>
      </c>
      <c r="M47" s="21" t="s">
        <v>233</v>
      </c>
    </row>
    <row r="48" spans="1:20" ht="16.5" customHeight="1" x14ac:dyDescent="0.35">
      <c r="A48" s="10"/>
      <c r="B48" s="25" t="s">
        <v>154</v>
      </c>
      <c r="C48" s="19"/>
      <c r="D48" s="19"/>
      <c r="E48" s="19"/>
      <c r="F48" s="19"/>
      <c r="G48" s="58" t="s">
        <v>157</v>
      </c>
      <c r="H48" s="19"/>
      <c r="I48" s="19"/>
      <c r="J48" s="10"/>
      <c r="K48" s="61"/>
      <c r="L48" s="62"/>
      <c r="M48" s="24"/>
      <c r="N48" s="72">
        <f>L47*0.25</f>
        <v>125</v>
      </c>
      <c r="P48" s="21">
        <f>80*7</f>
        <v>560</v>
      </c>
    </row>
    <row r="49" spans="1:16" ht="16.5" customHeight="1" x14ac:dyDescent="0.35">
      <c r="A49" s="10"/>
      <c r="D49" s="19"/>
      <c r="E49" s="19"/>
      <c r="F49" s="19"/>
      <c r="G49" s="63"/>
      <c r="H49" s="19"/>
      <c r="I49" s="19"/>
      <c r="J49" s="10"/>
      <c r="K49" s="59"/>
      <c r="L49" s="60"/>
      <c r="M49" s="64"/>
      <c r="N49" s="24"/>
      <c r="O49" s="10"/>
    </row>
    <row r="50" spans="1:16" ht="16.5" customHeight="1" x14ac:dyDescent="0.35">
      <c r="A50" s="10"/>
      <c r="B50" s="28" t="s">
        <v>155</v>
      </c>
      <c r="D50" s="19"/>
      <c r="E50" s="19"/>
      <c r="F50" s="19"/>
      <c r="H50" s="19"/>
      <c r="I50" s="19"/>
      <c r="J50" s="10"/>
      <c r="K50" s="59"/>
      <c r="L50" s="62"/>
      <c r="M50" s="24"/>
      <c r="N50" s="57"/>
      <c r="P50" s="5"/>
    </row>
    <row r="51" spans="1:16" ht="16.5" customHeight="1" x14ac:dyDescent="0.35">
      <c r="A51" s="10"/>
      <c r="B51" s="57" t="s">
        <v>161</v>
      </c>
      <c r="D51" s="19"/>
      <c r="E51" s="19"/>
      <c r="F51" s="19"/>
      <c r="H51" s="19"/>
      <c r="I51" s="19"/>
      <c r="J51" s="10"/>
      <c r="K51" s="59"/>
      <c r="L51" s="62"/>
      <c r="M51" s="24"/>
      <c r="P51" s="5"/>
    </row>
    <row r="52" spans="1:16" ht="16.5" customHeight="1" x14ac:dyDescent="0.35">
      <c r="A52" s="10"/>
      <c r="D52" s="19"/>
      <c r="E52" s="19"/>
      <c r="F52" s="19"/>
      <c r="G52" s="65"/>
      <c r="H52" s="19"/>
      <c r="I52" s="19"/>
      <c r="J52" s="10"/>
      <c r="K52" s="59"/>
      <c r="L52" s="62"/>
      <c r="M52" s="24"/>
      <c r="P52" s="5"/>
    </row>
    <row r="53" spans="1:16" ht="16.5" customHeight="1" x14ac:dyDescent="0.35">
      <c r="A53" s="10"/>
      <c r="B53" s="57" t="s">
        <v>156</v>
      </c>
      <c r="D53" s="19"/>
      <c r="E53" s="19"/>
      <c r="F53" s="19"/>
      <c r="G53" s="65"/>
      <c r="H53" s="19"/>
      <c r="I53" s="19"/>
      <c r="J53" s="10"/>
      <c r="K53" s="59"/>
      <c r="L53" s="62"/>
      <c r="M53" s="24"/>
      <c r="P53" s="5"/>
    </row>
    <row r="54" spans="1:16" ht="16.5" customHeight="1" x14ac:dyDescent="0.35">
      <c r="A54" s="76"/>
      <c r="B54" s="140" t="s">
        <v>162</v>
      </c>
      <c r="C54" s="29"/>
      <c r="D54" s="77"/>
      <c r="E54" s="77"/>
      <c r="F54" s="77"/>
      <c r="G54" s="139"/>
      <c r="H54" s="77"/>
      <c r="I54" s="77"/>
      <c r="J54" s="10"/>
      <c r="K54" s="59"/>
      <c r="L54" s="62"/>
      <c r="M54" s="24"/>
      <c r="P54" s="5"/>
    </row>
    <row r="55" spans="1:16" ht="16.5" customHeight="1" x14ac:dyDescent="0.35">
      <c r="A55" s="10"/>
      <c r="D55" s="19"/>
      <c r="E55" s="19"/>
      <c r="F55" s="19"/>
      <c r="G55" s="65"/>
      <c r="H55" s="19"/>
      <c r="I55" s="19"/>
      <c r="J55" s="10"/>
      <c r="K55" s="59"/>
      <c r="L55" s="62"/>
      <c r="M55" s="24"/>
      <c r="P55" s="5"/>
    </row>
    <row r="56" spans="1:16" ht="16.5" customHeight="1" x14ac:dyDescent="0.35">
      <c r="A56" s="10"/>
      <c r="B56" s="21" t="s">
        <v>263</v>
      </c>
      <c r="D56" s="19"/>
      <c r="E56" s="19"/>
      <c r="F56" s="19"/>
      <c r="G56" s="65"/>
      <c r="H56" s="19"/>
      <c r="I56" s="19"/>
      <c r="J56" s="10"/>
      <c r="K56" s="59"/>
      <c r="L56" s="62"/>
      <c r="M56" s="24"/>
      <c r="O56" s="21">
        <f>2000+500</f>
        <v>2500</v>
      </c>
      <c r="P56" s="5"/>
    </row>
    <row r="57" spans="1:16" ht="16.5" customHeight="1" x14ac:dyDescent="0.35">
      <c r="A57" s="10"/>
      <c r="B57" s="27" t="s">
        <v>160</v>
      </c>
      <c r="D57" s="19"/>
      <c r="E57" s="19"/>
      <c r="F57" s="19"/>
      <c r="G57" s="65"/>
      <c r="H57" s="19"/>
      <c r="I57" s="19"/>
      <c r="J57" s="10"/>
      <c r="K57" s="59"/>
      <c r="L57" s="62"/>
      <c r="M57" s="24"/>
      <c r="P57" s="5"/>
    </row>
    <row r="58" spans="1:16" ht="16.5" customHeight="1" x14ac:dyDescent="0.35">
      <c r="A58" s="10"/>
      <c r="B58" s="73" t="s">
        <v>204</v>
      </c>
      <c r="D58" s="19"/>
      <c r="E58" s="19"/>
      <c r="F58" s="19"/>
      <c r="G58" s="65"/>
      <c r="H58" s="19"/>
      <c r="I58" s="19"/>
      <c r="J58" s="10"/>
      <c r="K58" s="59"/>
      <c r="L58" s="62"/>
      <c r="M58" s="24"/>
      <c r="P58" s="5"/>
    </row>
    <row r="59" spans="1:16" ht="9" customHeight="1" x14ac:dyDescent="0.35">
      <c r="A59" s="10"/>
      <c r="D59" s="19"/>
      <c r="E59" s="19"/>
      <c r="F59" s="19"/>
      <c r="G59" s="65"/>
      <c r="H59" s="19"/>
      <c r="I59" s="19"/>
      <c r="J59" s="10"/>
      <c r="K59" s="59"/>
      <c r="L59" s="62"/>
      <c r="M59" s="24"/>
      <c r="P59" s="5"/>
    </row>
    <row r="60" spans="1:16" ht="16.5" customHeight="1" x14ac:dyDescent="0.35">
      <c r="A60" s="10"/>
      <c r="C60" s="21" t="s">
        <v>224</v>
      </c>
      <c r="D60" s="19"/>
      <c r="E60" s="19"/>
      <c r="F60" s="19"/>
      <c r="G60" s="65"/>
      <c r="H60" s="19"/>
      <c r="I60" s="19"/>
      <c r="J60" s="10"/>
      <c r="K60" s="59"/>
      <c r="L60" s="62"/>
      <c r="M60" s="24"/>
      <c r="P60" s="5"/>
    </row>
    <row r="61" spans="1:16" ht="16.5" customHeight="1" x14ac:dyDescent="0.35">
      <c r="A61" s="10"/>
      <c r="C61" s="68" t="s">
        <v>163</v>
      </c>
      <c r="D61" s="19"/>
      <c r="E61" s="19"/>
      <c r="F61" s="19"/>
      <c r="G61" s="65"/>
      <c r="H61" s="19"/>
      <c r="I61" s="19"/>
      <c r="J61" s="10"/>
      <c r="K61" s="59"/>
      <c r="L61" s="62"/>
      <c r="M61" s="24"/>
      <c r="P61" s="5"/>
    </row>
    <row r="62" spans="1:16" ht="16.5" customHeight="1" x14ac:dyDescent="0.35">
      <c r="A62" s="10"/>
      <c r="B62" s="68"/>
      <c r="C62" s="68" t="s">
        <v>99</v>
      </c>
      <c r="D62" s="19"/>
      <c r="E62" s="19"/>
      <c r="F62" s="19"/>
      <c r="G62" s="65"/>
      <c r="H62" s="19"/>
      <c r="I62" s="19"/>
      <c r="J62" s="10"/>
      <c r="K62" s="59"/>
      <c r="L62" s="62"/>
      <c r="M62" s="24"/>
      <c r="P62" s="5"/>
    </row>
    <row r="63" spans="1:16" ht="16.5" customHeight="1" x14ac:dyDescent="0.35">
      <c r="A63" s="10"/>
      <c r="B63" s="68"/>
      <c r="C63" s="68" t="s">
        <v>100</v>
      </c>
      <c r="D63" s="19"/>
      <c r="E63" s="19"/>
      <c r="F63" s="19"/>
      <c r="G63" s="65"/>
      <c r="H63" s="19"/>
      <c r="I63" s="19"/>
      <c r="J63" s="10"/>
      <c r="K63" s="59"/>
      <c r="L63" s="62"/>
      <c r="M63" s="24"/>
      <c r="P63" s="5"/>
    </row>
    <row r="64" spans="1:16" ht="16.5" customHeight="1" x14ac:dyDescent="0.35">
      <c r="A64" s="10"/>
      <c r="B64" s="68"/>
      <c r="C64" s="68" t="s">
        <v>101</v>
      </c>
      <c r="D64" s="19"/>
      <c r="E64" s="19"/>
      <c r="F64" s="19"/>
      <c r="G64" s="65"/>
      <c r="H64" s="19"/>
      <c r="I64" s="19"/>
      <c r="J64" s="10"/>
      <c r="K64" s="59"/>
      <c r="L64" s="62"/>
      <c r="M64" s="24"/>
      <c r="P64" s="5"/>
    </row>
    <row r="65" spans="1:16" ht="16.5" customHeight="1" x14ac:dyDescent="0.35">
      <c r="A65" s="10"/>
      <c r="B65" s="68"/>
      <c r="C65" s="68" t="s">
        <v>37</v>
      </c>
      <c r="D65" s="19"/>
      <c r="E65" s="19"/>
      <c r="F65" s="19"/>
      <c r="G65" s="65"/>
      <c r="H65" s="19"/>
      <c r="I65" s="19"/>
      <c r="J65" s="10"/>
      <c r="K65" s="59"/>
      <c r="L65" s="62"/>
      <c r="M65" s="24"/>
      <c r="P65" s="5"/>
    </row>
    <row r="66" spans="1:16" ht="16.5" customHeight="1" x14ac:dyDescent="0.35">
      <c r="A66" s="10"/>
      <c r="B66" s="68"/>
      <c r="C66" s="68" t="s">
        <v>193</v>
      </c>
      <c r="D66" s="19"/>
      <c r="E66" s="19"/>
      <c r="F66" s="19"/>
      <c r="G66" s="65"/>
      <c r="H66" s="19"/>
      <c r="I66" s="19"/>
      <c r="J66" s="10"/>
      <c r="K66" s="59"/>
      <c r="L66" s="62"/>
      <c r="M66" s="24"/>
      <c r="P66" s="5"/>
    </row>
    <row r="67" spans="1:16" ht="16.5" customHeight="1" x14ac:dyDescent="0.35">
      <c r="A67" s="10"/>
      <c r="B67" s="68"/>
      <c r="C67" s="68" t="s">
        <v>186</v>
      </c>
      <c r="D67" s="19"/>
      <c r="E67" s="19"/>
      <c r="F67" s="19"/>
      <c r="G67" s="65"/>
      <c r="H67" s="19"/>
      <c r="I67" s="19"/>
      <c r="J67" s="10"/>
      <c r="K67" s="59"/>
      <c r="L67" s="62"/>
      <c r="M67" s="24"/>
      <c r="P67" s="5"/>
    </row>
    <row r="68" spans="1:16" ht="16.5" customHeight="1" x14ac:dyDescent="0.35">
      <c r="A68" s="10"/>
      <c r="C68" s="21" t="s">
        <v>187</v>
      </c>
      <c r="D68" s="19"/>
      <c r="E68" s="19"/>
      <c r="F68" s="19"/>
      <c r="G68" s="65"/>
      <c r="H68" s="19"/>
      <c r="I68" s="19"/>
      <c r="J68" s="10"/>
      <c r="K68" s="59"/>
      <c r="L68" s="62"/>
      <c r="M68" s="24"/>
      <c r="P68" s="5"/>
    </row>
    <row r="69" spans="1:16" ht="16.5" customHeight="1" x14ac:dyDescent="0.3">
      <c r="H69" s="66"/>
      <c r="J69" s="10"/>
      <c r="K69" s="61"/>
      <c r="L69" s="74"/>
      <c r="M69" s="24"/>
    </row>
    <row r="70" spans="1:16" ht="16.5" customHeight="1" x14ac:dyDescent="0.3">
      <c r="H70" s="66"/>
      <c r="J70" s="10"/>
      <c r="K70" s="61"/>
      <c r="L70" s="74"/>
      <c r="M70" s="24"/>
    </row>
    <row r="71" spans="1:16" ht="16.5" customHeight="1" x14ac:dyDescent="0.3">
      <c r="H71" s="66"/>
      <c r="J71" s="10"/>
      <c r="K71" s="61"/>
      <c r="L71" s="74"/>
      <c r="O71" s="72"/>
    </row>
    <row r="72" spans="1:16" ht="16.5" customHeight="1" x14ac:dyDescent="0.35">
      <c r="A72" s="10"/>
      <c r="H72" s="19"/>
      <c r="I72" s="19"/>
      <c r="J72" s="10"/>
      <c r="K72" s="59"/>
      <c r="L72" s="60"/>
      <c r="M72" s="64"/>
      <c r="N72" s="24"/>
      <c r="O72" s="10"/>
    </row>
    <row r="73" spans="1:16" ht="16.5" customHeight="1" x14ac:dyDescent="0.35">
      <c r="A73" s="10"/>
      <c r="F73" s="68"/>
      <c r="H73" s="19"/>
      <c r="I73" s="19"/>
      <c r="J73" s="10"/>
      <c r="K73" s="59"/>
      <c r="L73" s="81">
        <f>SUM(L47:L72)</f>
        <v>500</v>
      </c>
      <c r="M73" s="82" t="s">
        <v>51</v>
      </c>
      <c r="N73" s="24"/>
      <c r="O73" s="10"/>
    </row>
    <row r="74" spans="1:16" s="120" customFormat="1" ht="16.5" customHeight="1" x14ac:dyDescent="0.35">
      <c r="A74" s="119"/>
      <c r="C74" s="121"/>
      <c r="F74" s="121"/>
      <c r="H74" s="122"/>
      <c r="I74" s="122"/>
      <c r="J74" s="119"/>
      <c r="L74" s="123"/>
      <c r="M74" s="124"/>
      <c r="N74" s="125"/>
      <c r="O74" s="119"/>
    </row>
    <row r="75" spans="1:16" s="120" customFormat="1" ht="16.5" customHeight="1" x14ac:dyDescent="0.35">
      <c r="A75" s="119"/>
      <c r="C75" s="21" t="s">
        <v>159</v>
      </c>
      <c r="D75" s="21"/>
      <c r="E75" s="21"/>
      <c r="F75" s="121"/>
      <c r="H75" s="122"/>
      <c r="I75" s="122"/>
      <c r="J75" s="119"/>
      <c r="L75" s="123"/>
      <c r="M75" s="124"/>
      <c r="N75" s="125"/>
      <c r="O75" s="119"/>
    </row>
    <row r="76" spans="1:16" s="120" customFormat="1" ht="16.5" customHeight="1" x14ac:dyDescent="0.35">
      <c r="A76" s="119"/>
      <c r="C76" s="68" t="s">
        <v>42</v>
      </c>
      <c r="D76" s="21"/>
      <c r="E76" s="68" t="s">
        <v>43</v>
      </c>
      <c r="F76" s="121"/>
      <c r="H76" s="122"/>
      <c r="I76" s="122"/>
      <c r="J76" s="119"/>
      <c r="L76" s="123"/>
      <c r="M76" s="124"/>
      <c r="N76" s="125"/>
      <c r="O76" s="119"/>
    </row>
    <row r="77" spans="1:16" s="120" customFormat="1" ht="16.5" customHeight="1" x14ac:dyDescent="0.35">
      <c r="A77" s="119"/>
      <c r="C77" s="68" t="s">
        <v>44</v>
      </c>
      <c r="D77" s="21"/>
      <c r="E77" s="68" t="s">
        <v>45</v>
      </c>
      <c r="F77" s="121"/>
      <c r="H77" s="122"/>
      <c r="I77" s="122"/>
      <c r="J77" s="119"/>
      <c r="L77" s="123"/>
      <c r="M77" s="124"/>
      <c r="N77" s="125"/>
      <c r="O77" s="119"/>
    </row>
    <row r="78" spans="1:16" s="120" customFormat="1" ht="16.5" customHeight="1" x14ac:dyDescent="0.35">
      <c r="A78" s="119"/>
      <c r="C78" s="68" t="s">
        <v>46</v>
      </c>
      <c r="D78" s="21"/>
      <c r="E78" s="68" t="s">
        <v>47</v>
      </c>
      <c r="F78" s="121"/>
      <c r="H78" s="122"/>
      <c r="I78" s="122"/>
      <c r="J78" s="119"/>
      <c r="L78" s="123"/>
      <c r="M78" s="124"/>
      <c r="N78" s="125"/>
      <c r="O78" s="119"/>
    </row>
    <row r="79" spans="1:16" s="120" customFormat="1" ht="16.5" customHeight="1" x14ac:dyDescent="0.35">
      <c r="A79" s="119"/>
      <c r="C79" s="121"/>
      <c r="F79" s="121"/>
      <c r="H79" s="122"/>
      <c r="I79" s="122"/>
      <c r="J79" s="119"/>
      <c r="L79" s="123"/>
      <c r="M79" s="124"/>
      <c r="N79" s="125"/>
      <c r="O79" s="119"/>
    </row>
    <row r="80" spans="1:16" s="120" customFormat="1" ht="16.5" customHeight="1" x14ac:dyDescent="0.35">
      <c r="A80" s="119"/>
      <c r="C80" s="121"/>
      <c r="F80" s="121"/>
      <c r="H80" s="122"/>
      <c r="I80" s="122"/>
      <c r="J80" s="119"/>
      <c r="L80" s="123"/>
      <c r="M80" s="124"/>
      <c r="N80" s="125"/>
      <c r="O80" s="119"/>
    </row>
    <row r="81" spans="1:17" s="120" customFormat="1" ht="16.5" customHeight="1" x14ac:dyDescent="0.35">
      <c r="A81" s="119"/>
      <c r="C81" s="121"/>
      <c r="F81" s="121"/>
      <c r="H81" s="122"/>
      <c r="I81" s="122"/>
      <c r="J81" s="119"/>
      <c r="L81" s="123"/>
      <c r="M81" s="124"/>
      <c r="N81" s="125"/>
      <c r="O81" s="119"/>
    </row>
    <row r="82" spans="1:17" s="120" customFormat="1" ht="16.5" customHeight="1" x14ac:dyDescent="0.35">
      <c r="A82" s="119"/>
      <c r="C82" s="121"/>
      <c r="F82" s="121"/>
      <c r="H82" s="122"/>
      <c r="I82" s="122"/>
      <c r="J82" s="119"/>
      <c r="L82" s="123"/>
      <c r="M82" s="124"/>
      <c r="N82" s="125"/>
      <c r="O82" s="119"/>
    </row>
    <row r="83" spans="1:17" s="120" customFormat="1" ht="16.5" customHeight="1" x14ac:dyDescent="0.35">
      <c r="A83" s="119"/>
      <c r="C83" s="121"/>
      <c r="F83" s="121"/>
      <c r="H83" s="122"/>
      <c r="I83" s="122"/>
      <c r="J83" s="119"/>
      <c r="L83" s="123"/>
      <c r="M83" s="124"/>
      <c r="N83" s="125"/>
      <c r="O83" s="119"/>
    </row>
    <row r="84" spans="1:17" s="120" customFormat="1" ht="16.5" customHeight="1" x14ac:dyDescent="0.35">
      <c r="A84" s="119"/>
      <c r="C84" s="121"/>
      <c r="F84" s="121"/>
      <c r="H84" s="122"/>
      <c r="I84" s="122"/>
      <c r="J84" s="119"/>
      <c r="L84" s="123"/>
      <c r="M84" s="124"/>
      <c r="N84" s="125"/>
      <c r="O84" s="119"/>
    </row>
    <row r="85" spans="1:17" ht="16.5" customHeight="1" x14ac:dyDescent="0.35">
      <c r="A85" s="49" t="s">
        <v>52</v>
      </c>
      <c r="B85" s="50" t="s">
        <v>164</v>
      </c>
      <c r="C85" s="51"/>
      <c r="D85" s="50"/>
      <c r="E85" s="50"/>
      <c r="F85" s="50"/>
      <c r="G85" s="52" t="s">
        <v>53</v>
      </c>
      <c r="H85" s="66"/>
      <c r="J85" s="10"/>
      <c r="K85" s="53" t="s">
        <v>23</v>
      </c>
      <c r="L85" s="54" t="s">
        <v>24</v>
      </c>
      <c r="M85" s="55" t="s">
        <v>25</v>
      </c>
    </row>
    <row r="86" spans="1:17" ht="16.5" customHeight="1" x14ac:dyDescent="0.35">
      <c r="A86" s="1"/>
      <c r="B86" s="21" t="s">
        <v>96</v>
      </c>
      <c r="C86" s="19"/>
      <c r="G86" s="58" t="s">
        <v>27</v>
      </c>
      <c r="H86" s="66"/>
      <c r="J86" s="10"/>
      <c r="K86" s="61">
        <v>199</v>
      </c>
      <c r="L86" s="62">
        <f>K86*3</f>
        <v>597</v>
      </c>
      <c r="M86" s="24" t="s">
        <v>167</v>
      </c>
    </row>
    <row r="87" spans="1:17" ht="16.5" customHeight="1" x14ac:dyDescent="0.35">
      <c r="A87" s="1"/>
      <c r="B87" s="21" t="s">
        <v>97</v>
      </c>
      <c r="C87" s="19"/>
      <c r="H87" s="66"/>
      <c r="J87" s="10"/>
      <c r="K87" s="61">
        <v>199</v>
      </c>
      <c r="L87" s="62">
        <f>K87*2</f>
        <v>398</v>
      </c>
      <c r="M87" s="24" t="s">
        <v>56</v>
      </c>
    </row>
    <row r="88" spans="1:17" ht="16.5" customHeight="1" x14ac:dyDescent="0.35">
      <c r="A88" s="1"/>
      <c r="B88" s="21" t="s">
        <v>171</v>
      </c>
      <c r="C88" s="19"/>
      <c r="G88" s="126"/>
      <c r="H88" s="66"/>
      <c r="J88" s="10"/>
      <c r="K88" s="61">
        <v>199</v>
      </c>
      <c r="L88" s="62">
        <f>K88*1</f>
        <v>199</v>
      </c>
      <c r="M88" s="24" t="s">
        <v>246</v>
      </c>
    </row>
    <row r="89" spans="1:17" ht="16.5" customHeight="1" x14ac:dyDescent="0.35">
      <c r="A89" s="1"/>
      <c r="C89" s="19"/>
      <c r="H89" s="66"/>
      <c r="J89" s="10"/>
      <c r="K89" s="61">
        <f>K88/2</f>
        <v>99.5</v>
      </c>
      <c r="L89" s="62">
        <f>K89*1</f>
        <v>99.5</v>
      </c>
      <c r="M89" s="24" t="s">
        <v>247</v>
      </c>
    </row>
    <row r="90" spans="1:17" ht="16.5" customHeight="1" x14ac:dyDescent="0.35">
      <c r="A90" s="1"/>
      <c r="B90" s="150" t="s">
        <v>264</v>
      </c>
      <c r="C90" s="77"/>
      <c r="D90" s="29"/>
      <c r="E90" s="29"/>
      <c r="H90" s="66"/>
      <c r="J90" s="10"/>
      <c r="K90" s="67"/>
      <c r="L90" s="60"/>
      <c r="M90" s="24"/>
      <c r="P90" s="21">
        <f>850/2</f>
        <v>425</v>
      </c>
    </row>
    <row r="91" spans="1:17" s="120" customFormat="1" ht="16.5" customHeight="1" x14ac:dyDescent="0.35">
      <c r="A91" s="119"/>
      <c r="B91" s="21" t="s">
        <v>98</v>
      </c>
      <c r="C91" s="121"/>
      <c r="H91" s="122"/>
      <c r="I91" s="122"/>
      <c r="J91" s="119"/>
      <c r="K91" s="67"/>
      <c r="L91" s="60"/>
      <c r="M91" s="124"/>
      <c r="N91" s="125"/>
      <c r="O91" s="119"/>
      <c r="P91" s="120">
        <f>365*2</f>
        <v>730</v>
      </c>
    </row>
    <row r="92" spans="1:17" ht="16.5" customHeight="1" x14ac:dyDescent="0.35">
      <c r="A92" s="10"/>
      <c r="B92" s="27" t="s">
        <v>28</v>
      </c>
      <c r="D92" s="19"/>
      <c r="E92" s="19"/>
      <c r="F92" s="19"/>
      <c r="H92" s="19"/>
      <c r="I92" s="19"/>
      <c r="J92" s="10"/>
      <c r="K92" s="61">
        <f>L92/L32</f>
        <v>840</v>
      </c>
      <c r="L92" s="62">
        <f>2000+1500+500+100+100</f>
        <v>4200</v>
      </c>
      <c r="M92" s="24" t="s">
        <v>174</v>
      </c>
      <c r="N92" s="10"/>
      <c r="O92" s="10"/>
    </row>
    <row r="93" spans="1:17" ht="16.5" customHeight="1" x14ac:dyDescent="0.3">
      <c r="G93" s="70"/>
      <c r="H93" s="66"/>
      <c r="J93" s="10"/>
      <c r="K93" s="61">
        <v>100</v>
      </c>
      <c r="L93" s="62">
        <f>K93*7</f>
        <v>700</v>
      </c>
      <c r="M93" s="24" t="s">
        <v>238</v>
      </c>
    </row>
    <row r="94" spans="1:17" ht="16.5" customHeight="1" x14ac:dyDescent="0.3">
      <c r="C94" s="68" t="s">
        <v>29</v>
      </c>
      <c r="G94" s="70"/>
      <c r="J94" s="10"/>
      <c r="K94" s="61">
        <v>850</v>
      </c>
      <c r="L94" s="62">
        <f>K94*3</f>
        <v>2550</v>
      </c>
      <c r="M94" s="24" t="s">
        <v>236</v>
      </c>
      <c r="O94" s="21">
        <v>775</v>
      </c>
      <c r="P94" s="21">
        <v>25</v>
      </c>
      <c r="Q94" s="21">
        <f>O94+P94</f>
        <v>800</v>
      </c>
    </row>
    <row r="95" spans="1:17" ht="16.5" customHeight="1" x14ac:dyDescent="0.3">
      <c r="C95" s="69" t="s">
        <v>30</v>
      </c>
      <c r="G95" s="65"/>
      <c r="J95" s="10"/>
      <c r="K95" s="61">
        <v>680</v>
      </c>
      <c r="L95" s="62">
        <f>K95*2</f>
        <v>1360</v>
      </c>
      <c r="M95" s="24" t="s">
        <v>237</v>
      </c>
      <c r="O95" s="72">
        <f>K94-(K94*0.2)</f>
        <v>680</v>
      </c>
    </row>
    <row r="96" spans="1:17" ht="16.5" customHeight="1" x14ac:dyDescent="0.3">
      <c r="C96" s="68" t="s">
        <v>235</v>
      </c>
      <c r="G96" s="65"/>
      <c r="J96" s="10"/>
      <c r="K96" s="61"/>
      <c r="L96" s="62">
        <f>365+850</f>
        <v>1215</v>
      </c>
      <c r="M96" s="24" t="s">
        <v>239</v>
      </c>
      <c r="O96" s="72"/>
    </row>
    <row r="97" spans="2:17" ht="16.5" customHeight="1" x14ac:dyDescent="0.3">
      <c r="C97" s="68" t="s">
        <v>34</v>
      </c>
      <c r="D97" s="68"/>
      <c r="J97" s="10"/>
      <c r="K97" s="61">
        <v>150</v>
      </c>
      <c r="L97" s="62">
        <f>K97*7</f>
        <v>1050</v>
      </c>
      <c r="M97" s="177" t="s">
        <v>230</v>
      </c>
    </row>
    <row r="98" spans="2:17" ht="16.5" customHeight="1" x14ac:dyDescent="0.3">
      <c r="C98" s="68" t="s">
        <v>35</v>
      </c>
      <c r="D98" s="73"/>
      <c r="J98" s="10"/>
      <c r="K98" s="61">
        <v>150</v>
      </c>
      <c r="L98" s="62">
        <f>K98*7</f>
        <v>1050</v>
      </c>
      <c r="M98" s="177"/>
      <c r="Q98" s="72">
        <f>K94-K96</f>
        <v>850</v>
      </c>
    </row>
    <row r="99" spans="2:17" ht="16.5" customHeight="1" x14ac:dyDescent="0.3">
      <c r="C99" s="68" t="s">
        <v>36</v>
      </c>
      <c r="J99" s="10"/>
      <c r="K99" s="61">
        <v>190</v>
      </c>
      <c r="L99" s="62">
        <f>K99*7</f>
        <v>1330</v>
      </c>
      <c r="M99" s="177"/>
      <c r="Q99" s="72">
        <f>Q98*2</f>
        <v>1700</v>
      </c>
    </row>
    <row r="100" spans="2:17" ht="16.5" customHeight="1" x14ac:dyDescent="0.3">
      <c r="C100" s="69" t="s">
        <v>166</v>
      </c>
      <c r="J100" s="10"/>
      <c r="K100" s="61">
        <v>70</v>
      </c>
      <c r="L100" s="62">
        <f>K100*7</f>
        <v>490</v>
      </c>
      <c r="M100" s="177"/>
    </row>
    <row r="101" spans="2:17" ht="16.5" customHeight="1" x14ac:dyDescent="0.3">
      <c r="C101" s="69" t="s">
        <v>37</v>
      </c>
      <c r="J101" s="10"/>
      <c r="K101" s="61"/>
      <c r="L101" s="62">
        <v>50</v>
      </c>
      <c r="M101" s="24" t="s">
        <v>229</v>
      </c>
    </row>
    <row r="102" spans="2:17" ht="16.5" customHeight="1" x14ac:dyDescent="0.3">
      <c r="C102" s="69" t="s">
        <v>194</v>
      </c>
      <c r="J102" s="10"/>
      <c r="K102" s="61"/>
      <c r="L102" s="62"/>
      <c r="M102" s="24"/>
    </row>
    <row r="103" spans="2:17" ht="16.5" customHeight="1" x14ac:dyDescent="0.3">
      <c r="J103" s="10"/>
      <c r="K103" s="61"/>
      <c r="L103" s="62"/>
      <c r="M103" s="24"/>
    </row>
    <row r="104" spans="2:17" ht="16.5" customHeight="1" x14ac:dyDescent="0.3">
      <c r="H104" s="66"/>
      <c r="J104" s="10"/>
      <c r="K104" s="61">
        <v>250</v>
      </c>
      <c r="L104" s="74">
        <f>K104*5</f>
        <v>1250</v>
      </c>
      <c r="M104" s="24" t="s">
        <v>102</v>
      </c>
    </row>
    <row r="105" spans="2:17" ht="16.5" customHeight="1" x14ac:dyDescent="0.3">
      <c r="H105" s="66"/>
      <c r="J105" s="10"/>
      <c r="K105" s="61"/>
      <c r="L105" s="74"/>
      <c r="M105" s="75" t="s">
        <v>38</v>
      </c>
      <c r="N105" s="72">
        <f>L104*0.25</f>
        <v>312.5</v>
      </c>
    </row>
    <row r="106" spans="2:17" ht="16.5" customHeight="1" x14ac:dyDescent="0.3">
      <c r="H106" s="66"/>
      <c r="J106" s="10"/>
      <c r="K106" s="67"/>
      <c r="L106" s="60"/>
    </row>
    <row r="107" spans="2:17" ht="7.5" customHeight="1" x14ac:dyDescent="0.3">
      <c r="H107" s="66"/>
      <c r="J107" s="10"/>
      <c r="K107" s="67"/>
      <c r="L107" s="60"/>
    </row>
    <row r="108" spans="2:17" ht="16.5" customHeight="1" x14ac:dyDescent="0.3">
      <c r="H108" s="66"/>
      <c r="J108" s="10"/>
      <c r="K108" s="67"/>
      <c r="L108" s="60"/>
    </row>
    <row r="109" spans="2:17" ht="16.5" customHeight="1" x14ac:dyDescent="0.3">
      <c r="H109" s="66"/>
      <c r="J109" s="10"/>
      <c r="K109" s="67"/>
      <c r="L109" s="60"/>
    </row>
    <row r="110" spans="2:17" ht="16.5" customHeight="1" x14ac:dyDescent="0.3">
      <c r="B110" s="21" t="s">
        <v>39</v>
      </c>
      <c r="C110" s="68"/>
      <c r="H110" s="66"/>
      <c r="J110" s="10"/>
      <c r="K110" s="67"/>
      <c r="L110" s="60"/>
    </row>
    <row r="111" spans="2:17" ht="16.5" customHeight="1" x14ac:dyDescent="0.3">
      <c r="C111" s="68" t="s">
        <v>40</v>
      </c>
      <c r="H111" s="66"/>
      <c r="J111" s="10"/>
      <c r="K111" s="67"/>
      <c r="L111" s="60"/>
    </row>
    <row r="112" spans="2:17" ht="16.5" customHeight="1" x14ac:dyDescent="0.3">
      <c r="C112" s="68" t="s">
        <v>41</v>
      </c>
      <c r="H112" s="66"/>
      <c r="J112" s="10"/>
      <c r="K112" s="67"/>
      <c r="L112" s="60"/>
    </row>
    <row r="113" spans="1:18" ht="16.5" customHeight="1" x14ac:dyDescent="0.3">
      <c r="C113" s="68"/>
      <c r="J113" s="10"/>
      <c r="K113" s="59"/>
      <c r="L113" s="60"/>
      <c r="M113" s="64"/>
      <c r="N113" s="24"/>
      <c r="O113" s="10"/>
    </row>
    <row r="114" spans="1:18" ht="16.5" customHeight="1" x14ac:dyDescent="0.3">
      <c r="C114" s="68" t="s">
        <v>159</v>
      </c>
      <c r="J114" s="10"/>
      <c r="K114" s="59"/>
      <c r="L114" s="60"/>
      <c r="N114" s="24"/>
      <c r="O114" s="10"/>
    </row>
    <row r="115" spans="1:18" ht="16.5" customHeight="1" x14ac:dyDescent="0.3">
      <c r="C115" s="68" t="s">
        <v>103</v>
      </c>
      <c r="J115" s="10"/>
      <c r="K115" s="59"/>
      <c r="L115" s="60"/>
      <c r="N115" s="24"/>
      <c r="O115" s="10"/>
    </row>
    <row r="116" spans="1:18" ht="16.5" customHeight="1" x14ac:dyDescent="0.3">
      <c r="C116" s="68" t="s">
        <v>104</v>
      </c>
      <c r="J116" s="10"/>
      <c r="K116" s="61"/>
      <c r="L116" s="81">
        <f>SUM(L86:L115)</f>
        <v>16538.5</v>
      </c>
      <c r="M116" s="82" t="s">
        <v>87</v>
      </c>
      <c r="N116" s="24"/>
      <c r="O116" s="10"/>
    </row>
    <row r="117" spans="1:18" ht="16.5" customHeight="1" x14ac:dyDescent="0.3">
      <c r="C117" s="68" t="s">
        <v>105</v>
      </c>
      <c r="D117" s="27"/>
      <c r="J117" s="10"/>
      <c r="K117" s="5"/>
      <c r="L117" s="84"/>
      <c r="M117" s="24"/>
      <c r="O117" s="80"/>
      <c r="Q117" s="80"/>
      <c r="R117" s="83"/>
    </row>
    <row r="118" spans="1:18" ht="16.5" customHeight="1" x14ac:dyDescent="0.35">
      <c r="A118" s="10"/>
      <c r="H118" s="19"/>
      <c r="I118" s="19"/>
      <c r="J118" s="10"/>
      <c r="K118" s="5"/>
      <c r="L118" s="84"/>
      <c r="M118" s="24"/>
      <c r="O118" s="80"/>
      <c r="Q118" s="80"/>
      <c r="R118" s="83"/>
    </row>
    <row r="119" spans="1:18" ht="16.5" customHeight="1" x14ac:dyDescent="0.35">
      <c r="A119" s="10"/>
      <c r="B119" s="21" t="s">
        <v>48</v>
      </c>
      <c r="C119" s="68"/>
      <c r="H119" s="19"/>
      <c r="I119" s="19"/>
      <c r="J119" s="10"/>
      <c r="K119" s="5"/>
      <c r="L119" s="84"/>
      <c r="M119" s="24"/>
      <c r="O119" s="80"/>
      <c r="Q119" s="80"/>
      <c r="R119" s="83"/>
    </row>
    <row r="120" spans="1:18" ht="16.5" customHeight="1" x14ac:dyDescent="0.35">
      <c r="A120" s="10"/>
      <c r="C120" s="68" t="s">
        <v>173</v>
      </c>
      <c r="H120" s="19"/>
      <c r="I120" s="19"/>
      <c r="J120" s="10"/>
      <c r="K120" s="5"/>
      <c r="L120" s="84"/>
      <c r="M120" s="24"/>
      <c r="O120" s="80"/>
      <c r="Q120" s="80"/>
      <c r="R120" s="83"/>
    </row>
    <row r="121" spans="1:18" ht="16.5" customHeight="1" x14ac:dyDescent="0.35">
      <c r="A121" s="129"/>
      <c r="C121" s="68" t="s">
        <v>49</v>
      </c>
      <c r="D121" s="130"/>
      <c r="E121" s="130"/>
      <c r="F121" s="130"/>
      <c r="G121" s="130"/>
      <c r="H121" s="131"/>
      <c r="I121" s="131"/>
      <c r="J121" s="10"/>
      <c r="K121" s="5"/>
      <c r="L121" s="84"/>
      <c r="M121" s="24"/>
      <c r="O121" s="80"/>
      <c r="Q121" s="80"/>
      <c r="R121" s="83"/>
    </row>
    <row r="122" spans="1:18" ht="16.5" customHeight="1" x14ac:dyDescent="0.35">
      <c r="A122" s="129"/>
      <c r="B122" s="132"/>
      <c r="C122" s="132" t="s">
        <v>50</v>
      </c>
      <c r="D122" s="131"/>
      <c r="E122" s="131"/>
      <c r="F122" s="131"/>
      <c r="G122" s="130"/>
      <c r="H122" s="131"/>
      <c r="I122" s="131"/>
      <c r="J122" s="10"/>
      <c r="K122" s="5"/>
      <c r="L122" s="84"/>
      <c r="M122" s="24"/>
      <c r="O122" s="80"/>
      <c r="Q122" s="80"/>
      <c r="R122" s="83"/>
    </row>
    <row r="123" spans="1:18" ht="16.5" customHeight="1" x14ac:dyDescent="0.35">
      <c r="A123" s="129"/>
      <c r="B123" s="132"/>
      <c r="C123" s="132"/>
      <c r="D123" s="131"/>
      <c r="E123" s="131"/>
      <c r="F123" s="131"/>
      <c r="G123" s="130"/>
      <c r="H123" s="131"/>
      <c r="I123" s="131"/>
      <c r="J123" s="10"/>
      <c r="K123" s="5"/>
      <c r="L123" s="84"/>
      <c r="M123" s="24"/>
      <c r="O123" s="80"/>
      <c r="Q123" s="80"/>
      <c r="R123" s="83"/>
    </row>
    <row r="124" spans="1:18" ht="16.5" customHeight="1" x14ac:dyDescent="0.35">
      <c r="A124" s="129"/>
      <c r="B124" s="132"/>
      <c r="C124" s="132"/>
      <c r="D124" s="131"/>
      <c r="E124" s="131"/>
      <c r="F124" s="131"/>
      <c r="G124" s="130"/>
      <c r="H124" s="131"/>
      <c r="I124" s="131"/>
      <c r="J124" s="10"/>
      <c r="K124" s="5"/>
      <c r="L124" s="84"/>
      <c r="M124" s="24"/>
      <c r="O124" s="80"/>
      <c r="Q124" s="80"/>
      <c r="R124" s="83"/>
    </row>
    <row r="125" spans="1:18" ht="16.5" customHeight="1" x14ac:dyDescent="0.3">
      <c r="J125" s="10"/>
      <c r="K125" s="5"/>
      <c r="L125" s="84"/>
      <c r="M125" s="24"/>
      <c r="O125" s="80"/>
      <c r="Q125" s="80"/>
      <c r="R125" s="83"/>
    </row>
    <row r="126" spans="1:18" ht="16.5" customHeight="1" x14ac:dyDescent="0.3">
      <c r="J126" s="10"/>
      <c r="K126" s="5"/>
      <c r="L126" s="84"/>
      <c r="M126" s="24"/>
      <c r="O126" s="80"/>
      <c r="Q126" s="80"/>
      <c r="R126" s="83"/>
    </row>
    <row r="127" spans="1:18" ht="16.5" customHeight="1" x14ac:dyDescent="0.35">
      <c r="A127" s="49" t="s">
        <v>94</v>
      </c>
      <c r="B127" s="50" t="s">
        <v>172</v>
      </c>
      <c r="C127" s="51"/>
      <c r="D127" s="50"/>
      <c r="E127" s="50"/>
      <c r="F127" s="50"/>
      <c r="G127" s="52" t="s">
        <v>95</v>
      </c>
      <c r="H127" s="66"/>
      <c r="J127" s="10"/>
      <c r="K127" s="53" t="s">
        <v>23</v>
      </c>
      <c r="L127" s="54" t="s">
        <v>24</v>
      </c>
      <c r="M127" s="55" t="s">
        <v>25</v>
      </c>
    </row>
    <row r="128" spans="1:18" ht="16.5" customHeight="1" x14ac:dyDescent="0.35">
      <c r="A128" s="1"/>
      <c r="B128" s="21" t="s">
        <v>54</v>
      </c>
      <c r="C128" s="19"/>
      <c r="G128" s="58" t="s">
        <v>197</v>
      </c>
      <c r="H128" s="66"/>
      <c r="J128" s="10"/>
      <c r="K128" s="61">
        <v>199</v>
      </c>
      <c r="L128" s="62">
        <f>K128*3</f>
        <v>597</v>
      </c>
      <c r="M128" s="24" t="s">
        <v>167</v>
      </c>
    </row>
    <row r="129" spans="1:19" ht="16.5" customHeight="1" x14ac:dyDescent="0.35">
      <c r="A129" s="1"/>
      <c r="B129" s="21" t="s">
        <v>175</v>
      </c>
      <c r="C129" s="19"/>
      <c r="H129" s="66"/>
      <c r="J129" s="10"/>
      <c r="K129" s="61">
        <v>199</v>
      </c>
      <c r="L129" s="62">
        <f>K129*2</f>
        <v>398</v>
      </c>
      <c r="M129" s="24" t="s">
        <v>56</v>
      </c>
    </row>
    <row r="130" spans="1:19" ht="16.5" customHeight="1" x14ac:dyDescent="0.35">
      <c r="A130" s="1"/>
      <c r="C130" s="19"/>
      <c r="G130" s="63"/>
      <c r="H130" s="66"/>
      <c r="J130" s="10"/>
      <c r="K130" s="61">
        <v>199</v>
      </c>
      <c r="L130" s="62">
        <f>K130*1</f>
        <v>199</v>
      </c>
      <c r="M130" s="24" t="s">
        <v>169</v>
      </c>
    </row>
    <row r="131" spans="1:19" ht="16.5" customHeight="1" x14ac:dyDescent="0.35">
      <c r="A131" s="1"/>
      <c r="B131" s="29" t="s">
        <v>256</v>
      </c>
      <c r="C131" s="77"/>
      <c r="D131" s="29"/>
      <c r="E131" s="29"/>
      <c r="H131" s="66"/>
      <c r="J131" s="10"/>
      <c r="K131" s="61">
        <f>K130/2</f>
        <v>99.5</v>
      </c>
      <c r="L131" s="62">
        <f>K131*1</f>
        <v>99.5</v>
      </c>
      <c r="M131" s="24" t="s">
        <v>170</v>
      </c>
    </row>
    <row r="132" spans="1:19" ht="16.5" customHeight="1" x14ac:dyDescent="0.35">
      <c r="A132" s="1"/>
      <c r="B132" s="21" t="s">
        <v>250</v>
      </c>
      <c r="C132" s="19"/>
      <c r="H132" s="66"/>
      <c r="J132" s="10"/>
      <c r="K132" s="67"/>
      <c r="L132" s="60"/>
      <c r="M132" s="24"/>
    </row>
    <row r="133" spans="1:19" ht="16.5" customHeight="1" x14ac:dyDescent="0.3">
      <c r="B133" s="21" t="s">
        <v>176</v>
      </c>
      <c r="C133" s="68"/>
      <c r="E133" s="56"/>
      <c r="F133" s="56"/>
      <c r="G133" s="85"/>
      <c r="H133" s="79"/>
      <c r="I133" s="56"/>
      <c r="J133" s="24"/>
      <c r="K133" s="86"/>
      <c r="L133" s="74"/>
      <c r="M133" s="24"/>
      <c r="O133" s="21">
        <v>300</v>
      </c>
      <c r="P133" s="21" t="s">
        <v>59</v>
      </c>
    </row>
    <row r="134" spans="1:19" ht="16.5" customHeight="1" x14ac:dyDescent="0.3">
      <c r="B134" s="57"/>
      <c r="C134" s="68"/>
      <c r="E134" s="56"/>
      <c r="F134" s="56"/>
      <c r="G134" s="65"/>
      <c r="H134" s="79"/>
      <c r="I134" s="56"/>
      <c r="J134" s="24"/>
      <c r="K134" s="86"/>
      <c r="L134" s="74"/>
      <c r="M134" s="24"/>
      <c r="O134" s="21">
        <v>150</v>
      </c>
      <c r="P134" s="21" t="s">
        <v>60</v>
      </c>
    </row>
    <row r="135" spans="1:19" ht="16.5" customHeight="1" x14ac:dyDescent="0.35">
      <c r="A135" s="1"/>
      <c r="C135" s="68" t="s">
        <v>61</v>
      </c>
      <c r="E135" s="56"/>
      <c r="F135" s="56"/>
      <c r="G135" s="65"/>
      <c r="H135" s="79"/>
      <c r="I135" s="56"/>
      <c r="J135" s="24"/>
      <c r="K135" s="86"/>
      <c r="L135" s="87"/>
      <c r="M135" s="24"/>
    </row>
    <row r="136" spans="1:19" ht="16.5" customHeight="1" x14ac:dyDescent="0.35">
      <c r="A136" s="1"/>
      <c r="C136" s="68" t="s">
        <v>62</v>
      </c>
      <c r="E136" s="56"/>
      <c r="F136" s="56"/>
      <c r="G136" s="65"/>
      <c r="H136" s="79"/>
      <c r="I136" s="56"/>
      <c r="J136" s="24"/>
      <c r="K136" s="86"/>
      <c r="L136" s="87"/>
      <c r="M136" s="24"/>
      <c r="O136" s="21">
        <v>30</v>
      </c>
      <c r="P136" s="21" t="s">
        <v>63</v>
      </c>
    </row>
    <row r="137" spans="1:19" ht="16.5" customHeight="1" x14ac:dyDescent="0.35">
      <c r="A137" s="1"/>
      <c r="C137" s="68" t="s">
        <v>64</v>
      </c>
      <c r="E137" s="56"/>
      <c r="F137" s="56"/>
      <c r="G137" s="65"/>
      <c r="H137" s="79"/>
      <c r="I137" s="56"/>
      <c r="K137" s="61"/>
      <c r="L137" s="62"/>
      <c r="M137" s="24"/>
      <c r="O137" s="21">
        <v>100</v>
      </c>
      <c r="P137" s="21" t="s">
        <v>65</v>
      </c>
      <c r="R137" s="21" t="s">
        <v>66</v>
      </c>
      <c r="S137" s="88">
        <v>2200</v>
      </c>
    </row>
    <row r="138" spans="1:19" ht="16.5" customHeight="1" x14ac:dyDescent="0.35">
      <c r="C138" s="68" t="s">
        <v>67</v>
      </c>
      <c r="E138" s="56"/>
      <c r="F138" s="56"/>
      <c r="G138" s="65"/>
      <c r="H138" s="79"/>
      <c r="I138" s="56"/>
      <c r="J138" s="89"/>
      <c r="K138" s="61">
        <f>L138/4</f>
        <v>1050</v>
      </c>
      <c r="L138" s="62">
        <f>2000+1500+500+100+100</f>
        <v>4200</v>
      </c>
      <c r="M138" s="24" t="s">
        <v>68</v>
      </c>
      <c r="R138" s="21" t="s">
        <v>69</v>
      </c>
      <c r="S138" s="21">
        <v>2500</v>
      </c>
    </row>
    <row r="139" spans="1:19" ht="16.5" customHeight="1" x14ac:dyDescent="0.35">
      <c r="A139" s="1"/>
      <c r="E139" s="56"/>
      <c r="F139" s="56"/>
      <c r="G139" s="56"/>
      <c r="H139" s="79"/>
      <c r="I139" s="56"/>
      <c r="J139" s="24"/>
      <c r="K139" s="61"/>
      <c r="L139" s="62">
        <v>2500</v>
      </c>
      <c r="M139" s="24" t="s">
        <v>240</v>
      </c>
      <c r="O139" s="21">
        <f>300+150+30</f>
        <v>480</v>
      </c>
      <c r="R139" s="21" t="s">
        <v>70</v>
      </c>
      <c r="S139" s="88">
        <v>3000</v>
      </c>
    </row>
    <row r="140" spans="1:19" ht="16.5" customHeight="1" x14ac:dyDescent="0.35">
      <c r="A140" s="1"/>
      <c r="C140" s="68" t="s">
        <v>234</v>
      </c>
      <c r="E140" s="56"/>
      <c r="F140" s="56"/>
      <c r="G140" s="56"/>
      <c r="H140" s="79"/>
      <c r="I140" s="56"/>
      <c r="J140" s="24"/>
      <c r="K140" s="61">
        <f>450+30</f>
        <v>480</v>
      </c>
      <c r="L140" s="62">
        <f>K140*7</f>
        <v>3360</v>
      </c>
      <c r="M140" s="24" t="s">
        <v>178</v>
      </c>
    </row>
    <row r="141" spans="1:19" ht="16.5" customHeight="1" x14ac:dyDescent="0.35">
      <c r="A141" s="1"/>
      <c r="C141" s="68" t="s">
        <v>72</v>
      </c>
      <c r="E141" s="56"/>
      <c r="F141" s="56"/>
      <c r="G141" s="56"/>
      <c r="H141" s="79"/>
      <c r="I141" s="56"/>
      <c r="J141" s="24"/>
      <c r="K141" s="61"/>
      <c r="L141" s="62"/>
      <c r="M141" s="78" t="s">
        <v>179</v>
      </c>
      <c r="O141" s="90" t="s">
        <v>73</v>
      </c>
    </row>
    <row r="142" spans="1:19" ht="16.5" customHeight="1" x14ac:dyDescent="0.35">
      <c r="A142" s="1"/>
      <c r="C142" s="57" t="s">
        <v>74</v>
      </c>
      <c r="E142" s="56"/>
      <c r="F142" s="56"/>
      <c r="G142" s="56"/>
      <c r="H142" s="79"/>
      <c r="I142" s="56"/>
      <c r="J142" s="24"/>
      <c r="K142" s="61"/>
      <c r="L142" s="62"/>
      <c r="M142" s="24"/>
      <c r="O142" s="90"/>
    </row>
    <row r="143" spans="1:19" ht="16.5" customHeight="1" x14ac:dyDescent="0.35">
      <c r="A143" s="1"/>
      <c r="C143" s="57" t="s">
        <v>75</v>
      </c>
      <c r="E143" s="56"/>
      <c r="F143" s="56"/>
      <c r="G143" s="56"/>
      <c r="H143" s="79"/>
      <c r="I143" s="56"/>
      <c r="J143" s="24"/>
      <c r="K143" s="61"/>
      <c r="L143" s="62"/>
      <c r="M143" s="24"/>
      <c r="O143" s="90"/>
    </row>
    <row r="144" spans="1:19" ht="16.5" customHeight="1" x14ac:dyDescent="0.35">
      <c r="A144" s="1"/>
      <c r="E144" s="56"/>
      <c r="F144" s="56"/>
      <c r="G144" s="56"/>
      <c r="H144" s="79"/>
      <c r="I144" s="56"/>
      <c r="J144" s="24"/>
      <c r="K144" s="61"/>
      <c r="L144" s="62"/>
      <c r="M144" s="24"/>
      <c r="O144" s="90"/>
    </row>
    <row r="145" spans="1:15" ht="16.5" customHeight="1" x14ac:dyDescent="0.35">
      <c r="A145" s="1"/>
      <c r="B145" s="29" t="s">
        <v>257</v>
      </c>
      <c r="C145" s="29"/>
      <c r="D145" s="29"/>
      <c r="E145" s="149"/>
      <c r="F145" s="56"/>
      <c r="G145" s="56"/>
      <c r="H145" s="79"/>
      <c r="I145" s="56"/>
      <c r="J145" s="24"/>
      <c r="K145" s="61"/>
      <c r="L145" s="62"/>
      <c r="O145" s="90" t="s">
        <v>77</v>
      </c>
    </row>
    <row r="146" spans="1:15" ht="16.5" customHeight="1" x14ac:dyDescent="0.35">
      <c r="A146" s="1"/>
      <c r="B146" s="21" t="s">
        <v>184</v>
      </c>
      <c r="E146" s="56"/>
      <c r="F146" s="56"/>
      <c r="G146" s="56"/>
      <c r="H146" s="79"/>
      <c r="I146" s="56"/>
      <c r="J146" s="24"/>
      <c r="K146" s="61"/>
      <c r="L146" s="62">
        <v>2000</v>
      </c>
      <c r="M146" s="21" t="s">
        <v>180</v>
      </c>
      <c r="O146" s="90" t="s">
        <v>78</v>
      </c>
    </row>
    <row r="147" spans="1:15" ht="16.5" customHeight="1" x14ac:dyDescent="0.35">
      <c r="A147" s="1"/>
      <c r="E147" s="56"/>
      <c r="F147" s="56"/>
      <c r="G147" s="56"/>
      <c r="H147" s="79"/>
      <c r="I147" s="56"/>
      <c r="J147" s="24"/>
      <c r="K147" s="61"/>
      <c r="L147" s="62"/>
    </row>
    <row r="148" spans="1:15" ht="16.5" customHeight="1" x14ac:dyDescent="0.35">
      <c r="A148" s="1"/>
      <c r="B148" s="21" t="s">
        <v>181</v>
      </c>
      <c r="E148" s="56"/>
      <c r="F148" s="56"/>
      <c r="G148" s="56"/>
      <c r="H148" s="79"/>
      <c r="I148" s="56"/>
      <c r="J148" s="24"/>
      <c r="K148" s="61"/>
      <c r="L148" s="62"/>
    </row>
    <row r="149" spans="1:15" ht="16.5" customHeight="1" x14ac:dyDescent="0.45">
      <c r="A149" s="1"/>
      <c r="B149" s="21" t="s">
        <v>182</v>
      </c>
      <c r="E149" s="56"/>
      <c r="F149" s="56"/>
      <c r="G149" s="56"/>
      <c r="H149" s="79"/>
      <c r="I149" s="56"/>
      <c r="J149" s="24"/>
      <c r="K149" s="61"/>
      <c r="L149" s="62"/>
      <c r="M149" s="24"/>
      <c r="O149" s="15" t="s">
        <v>79</v>
      </c>
    </row>
    <row r="150" spans="1:15" ht="16.5" customHeight="1" x14ac:dyDescent="0.45">
      <c r="A150" s="1"/>
      <c r="B150" s="21" t="s">
        <v>183</v>
      </c>
      <c r="E150" s="56"/>
      <c r="F150" s="56"/>
      <c r="G150" s="56"/>
      <c r="H150" s="79"/>
      <c r="I150" s="56"/>
      <c r="J150" s="24"/>
      <c r="K150" s="61"/>
      <c r="L150" s="62"/>
      <c r="M150" s="24"/>
      <c r="O150" s="15"/>
    </row>
    <row r="151" spans="1:15" ht="16.5" customHeight="1" x14ac:dyDescent="0.45">
      <c r="A151" s="1"/>
      <c r="C151" s="68"/>
      <c r="E151" s="56"/>
      <c r="F151" s="56"/>
      <c r="G151" s="56"/>
      <c r="H151" s="79"/>
      <c r="I151" s="56"/>
      <c r="J151" s="24"/>
      <c r="K151" s="61"/>
      <c r="L151" s="62"/>
      <c r="M151" s="24"/>
      <c r="O151" s="15"/>
    </row>
    <row r="152" spans="1:15" ht="16.5" customHeight="1" x14ac:dyDescent="0.45">
      <c r="A152" s="1"/>
      <c r="C152" s="68"/>
      <c r="E152" s="56"/>
      <c r="F152" s="56"/>
      <c r="G152" s="56"/>
      <c r="H152" s="79"/>
      <c r="I152" s="56"/>
      <c r="J152" s="24"/>
      <c r="K152" s="61"/>
      <c r="L152" s="62"/>
      <c r="M152" s="24"/>
      <c r="O152" s="15"/>
    </row>
    <row r="153" spans="1:15" ht="16.5" customHeight="1" x14ac:dyDescent="0.45">
      <c r="A153" s="1"/>
      <c r="C153" s="68"/>
      <c r="E153" s="56"/>
      <c r="F153" s="56"/>
      <c r="G153" s="56"/>
      <c r="H153" s="79"/>
      <c r="I153" s="56"/>
      <c r="J153" s="24"/>
      <c r="K153" s="61"/>
      <c r="L153" s="62"/>
      <c r="M153" s="24"/>
      <c r="O153" s="15"/>
    </row>
    <row r="154" spans="1:15" ht="16.5" customHeight="1" x14ac:dyDescent="0.45">
      <c r="A154" s="1"/>
      <c r="E154" s="56"/>
      <c r="F154" s="56"/>
      <c r="G154" s="56"/>
      <c r="H154" s="79"/>
      <c r="I154" s="56"/>
      <c r="J154" s="24"/>
      <c r="K154" s="61"/>
      <c r="L154" s="62"/>
      <c r="M154" s="24"/>
      <c r="O154" s="15"/>
    </row>
    <row r="155" spans="1:15" ht="16.5" customHeight="1" x14ac:dyDescent="0.35">
      <c r="A155" s="1"/>
      <c r="G155" s="65"/>
      <c r="H155" s="66"/>
      <c r="J155" s="10"/>
      <c r="K155" s="67"/>
      <c r="L155" s="60"/>
      <c r="M155" s="24"/>
    </row>
    <row r="156" spans="1:15" ht="16.5" customHeight="1" x14ac:dyDescent="0.35">
      <c r="A156" s="1"/>
      <c r="G156" s="65"/>
      <c r="H156" s="66"/>
      <c r="J156" s="10"/>
      <c r="K156" s="67"/>
      <c r="L156" s="60"/>
      <c r="M156" s="24"/>
    </row>
    <row r="157" spans="1:15" ht="16.5" customHeight="1" x14ac:dyDescent="0.35">
      <c r="A157" s="1"/>
      <c r="H157" s="66"/>
      <c r="J157" s="10"/>
      <c r="K157" s="67"/>
      <c r="L157" s="60"/>
      <c r="M157" s="24"/>
    </row>
    <row r="158" spans="1:15" ht="16.5" customHeight="1" x14ac:dyDescent="0.35">
      <c r="A158" s="1"/>
      <c r="H158" s="66"/>
      <c r="J158" s="10"/>
      <c r="K158" s="67"/>
      <c r="L158" s="60"/>
      <c r="M158" s="24"/>
    </row>
    <row r="159" spans="1:15" ht="16.5" customHeight="1" x14ac:dyDescent="0.35">
      <c r="A159" s="1"/>
      <c r="G159" s="68"/>
      <c r="H159" s="66"/>
      <c r="J159" s="10"/>
      <c r="K159" s="67"/>
      <c r="L159" s="60"/>
      <c r="M159" s="24"/>
    </row>
    <row r="160" spans="1:15" ht="16.5" customHeight="1" x14ac:dyDescent="0.35">
      <c r="A160" s="1"/>
      <c r="H160" s="66"/>
      <c r="J160" s="10"/>
      <c r="K160" s="67"/>
      <c r="L160" s="60"/>
      <c r="M160" s="24"/>
    </row>
    <row r="161" spans="1:13" ht="16.5" customHeight="1" x14ac:dyDescent="0.35">
      <c r="A161" s="1"/>
      <c r="H161" s="66"/>
      <c r="J161" s="10"/>
      <c r="K161" s="67"/>
      <c r="L161" s="60"/>
      <c r="M161" s="24"/>
    </row>
    <row r="162" spans="1:13" ht="16.5" customHeight="1" x14ac:dyDescent="0.35">
      <c r="A162" s="1"/>
      <c r="C162" s="68"/>
      <c r="H162" s="66"/>
      <c r="J162" s="10"/>
      <c r="K162" s="67"/>
      <c r="L162" s="60"/>
      <c r="M162" s="24"/>
    </row>
    <row r="163" spans="1:13" ht="16.5" customHeight="1" x14ac:dyDescent="0.35">
      <c r="A163" s="1"/>
      <c r="C163" s="68"/>
      <c r="H163" s="66"/>
      <c r="J163" s="10"/>
      <c r="K163" s="67"/>
      <c r="L163" s="60"/>
      <c r="M163" s="24"/>
    </row>
    <row r="164" spans="1:13" ht="16.5" customHeight="1" x14ac:dyDescent="0.35">
      <c r="A164" s="1"/>
      <c r="C164" s="68"/>
      <c r="H164" s="66"/>
      <c r="J164" s="10"/>
      <c r="K164" s="67"/>
      <c r="L164" s="60"/>
      <c r="M164" s="24"/>
    </row>
    <row r="165" spans="1:13" ht="16.5" customHeight="1" x14ac:dyDescent="0.35">
      <c r="A165" s="1"/>
      <c r="C165" s="68"/>
      <c r="H165" s="66"/>
      <c r="J165" s="10"/>
      <c r="K165" s="67"/>
      <c r="L165" s="60"/>
      <c r="M165" s="24"/>
    </row>
    <row r="166" spans="1:13" ht="16.5" customHeight="1" x14ac:dyDescent="0.35">
      <c r="A166" s="1"/>
      <c r="C166" s="68"/>
      <c r="H166" s="66"/>
      <c r="J166" s="10"/>
      <c r="K166" s="67"/>
      <c r="L166" s="60"/>
      <c r="M166" s="24"/>
    </row>
    <row r="167" spans="1:13" ht="16.5" customHeight="1" x14ac:dyDescent="0.35">
      <c r="A167" s="1"/>
      <c r="C167" s="68"/>
      <c r="H167" s="66"/>
      <c r="J167" s="10"/>
      <c r="K167" s="67"/>
      <c r="L167" s="60"/>
      <c r="M167" s="24"/>
    </row>
    <row r="168" spans="1:13" ht="16.5" customHeight="1" x14ac:dyDescent="0.35">
      <c r="A168" s="1"/>
      <c r="B168" s="29" t="s">
        <v>265</v>
      </c>
      <c r="C168" s="77"/>
      <c r="D168" s="29"/>
      <c r="E168" s="29"/>
      <c r="H168" s="66"/>
      <c r="J168" s="10"/>
      <c r="K168" s="67"/>
      <c r="L168" s="60"/>
      <c r="M168" s="24"/>
    </row>
    <row r="169" spans="1:13" ht="16.5" customHeight="1" x14ac:dyDescent="0.35">
      <c r="A169" s="1"/>
      <c r="B169" s="21" t="s">
        <v>232</v>
      </c>
      <c r="C169" s="19"/>
      <c r="H169" s="66"/>
      <c r="J169" s="10"/>
      <c r="K169" s="67"/>
      <c r="L169" s="60"/>
      <c r="M169" s="24"/>
    </row>
    <row r="170" spans="1:13" ht="16.5" customHeight="1" x14ac:dyDescent="0.35">
      <c r="A170" s="1"/>
      <c r="C170" s="19"/>
      <c r="H170" s="66"/>
      <c r="J170" s="10"/>
      <c r="K170" s="67"/>
      <c r="L170" s="60"/>
      <c r="M170" s="24"/>
    </row>
    <row r="171" spans="1:13" ht="16.5" customHeight="1" x14ac:dyDescent="0.35">
      <c r="A171" s="1"/>
      <c r="C171" s="68" t="s">
        <v>81</v>
      </c>
      <c r="H171" s="66"/>
      <c r="J171" s="10"/>
      <c r="K171" s="61">
        <v>100</v>
      </c>
      <c r="L171" s="62">
        <f>K171*7</f>
        <v>700</v>
      </c>
      <c r="M171" s="24" t="s">
        <v>231</v>
      </c>
    </row>
    <row r="172" spans="1:13" ht="16.5" customHeight="1" x14ac:dyDescent="0.35">
      <c r="A172" s="1"/>
      <c r="C172" s="68" t="s">
        <v>82</v>
      </c>
      <c r="H172" s="66"/>
      <c r="J172" s="10"/>
      <c r="K172" s="61">
        <v>100</v>
      </c>
      <c r="L172" s="62">
        <f>K172*7</f>
        <v>700</v>
      </c>
      <c r="M172" s="24" t="s">
        <v>231</v>
      </c>
    </row>
    <row r="173" spans="1:13" ht="16.5" customHeight="1" x14ac:dyDescent="0.35">
      <c r="A173" s="1"/>
      <c r="C173" s="68" t="s">
        <v>83</v>
      </c>
      <c r="H173" s="66"/>
      <c r="J173" s="10"/>
      <c r="K173" s="61">
        <v>200</v>
      </c>
      <c r="L173" s="62">
        <f>K173*7</f>
        <v>1400</v>
      </c>
      <c r="M173" s="24" t="s">
        <v>231</v>
      </c>
    </row>
    <row r="174" spans="1:13" ht="16.5" customHeight="1" x14ac:dyDescent="0.35">
      <c r="A174" s="1"/>
      <c r="C174" s="68" t="s">
        <v>84</v>
      </c>
      <c r="H174" s="66"/>
      <c r="J174" s="10"/>
      <c r="K174" s="67"/>
      <c r="L174" s="60"/>
      <c r="M174" s="24"/>
    </row>
    <row r="175" spans="1:13" ht="16.5" customHeight="1" x14ac:dyDescent="0.3">
      <c r="C175" s="68" t="s">
        <v>85</v>
      </c>
      <c r="H175" s="66"/>
      <c r="J175" s="10"/>
      <c r="K175" s="61">
        <v>250</v>
      </c>
      <c r="L175" s="74">
        <f>K175*2</f>
        <v>500</v>
      </c>
      <c r="M175" s="24" t="s">
        <v>86</v>
      </c>
    </row>
    <row r="176" spans="1:13" ht="16.5" customHeight="1" x14ac:dyDescent="0.3">
      <c r="H176" s="66"/>
      <c r="J176" s="10"/>
      <c r="K176" s="61"/>
      <c r="L176" s="74"/>
    </row>
    <row r="177" spans="2:15" ht="16.5" customHeight="1" x14ac:dyDescent="0.3">
      <c r="H177" s="66"/>
      <c r="J177" s="10"/>
      <c r="K177" s="67"/>
      <c r="L177" s="60"/>
    </row>
    <row r="178" spans="2:15" ht="16.5" customHeight="1" x14ac:dyDescent="0.3">
      <c r="H178" s="66"/>
      <c r="J178" s="10"/>
      <c r="K178" s="67"/>
      <c r="L178" s="60"/>
    </row>
    <row r="179" spans="2:15" ht="16.5" customHeight="1" x14ac:dyDescent="0.3">
      <c r="H179" s="66"/>
      <c r="J179" s="10"/>
      <c r="K179" s="67"/>
      <c r="L179" s="60"/>
    </row>
    <row r="180" spans="2:15" ht="16.5" customHeight="1" x14ac:dyDescent="0.3">
      <c r="H180" s="66"/>
      <c r="J180" s="10"/>
      <c r="K180" s="67"/>
      <c r="L180" s="60"/>
    </row>
    <row r="181" spans="2:15" ht="16.5" customHeight="1" x14ac:dyDescent="0.3">
      <c r="H181" s="66"/>
      <c r="J181" s="10"/>
      <c r="K181" s="61"/>
      <c r="L181" s="74"/>
      <c r="M181" s="24"/>
    </row>
    <row r="182" spans="2:15" ht="16.5" customHeight="1" x14ac:dyDescent="0.3">
      <c r="H182" s="66"/>
      <c r="J182" s="10"/>
      <c r="K182" s="61"/>
      <c r="L182" s="74"/>
      <c r="M182" s="24"/>
    </row>
    <row r="183" spans="2:15" ht="16.5" customHeight="1" x14ac:dyDescent="0.3">
      <c r="H183" s="66"/>
      <c r="J183" s="10"/>
      <c r="K183" s="61"/>
      <c r="L183" s="81">
        <f>SUM(L128:L182)</f>
        <v>16653.5</v>
      </c>
      <c r="M183" s="82" t="s">
        <v>106</v>
      </c>
      <c r="O183" s="72"/>
    </row>
    <row r="184" spans="2:15" ht="16.5" customHeight="1" x14ac:dyDescent="0.3">
      <c r="B184" s="68"/>
      <c r="C184" s="68"/>
      <c r="H184" s="66"/>
      <c r="J184" s="10"/>
      <c r="K184" s="91"/>
      <c r="L184" s="92"/>
      <c r="O184" s="72"/>
    </row>
    <row r="185" spans="2:15" ht="16.5" customHeight="1" x14ac:dyDescent="0.3">
      <c r="B185" s="21" t="s">
        <v>39</v>
      </c>
      <c r="C185" s="68"/>
      <c r="H185" s="66"/>
      <c r="J185" s="10"/>
      <c r="K185" s="91"/>
      <c r="L185" s="92"/>
      <c r="O185" s="72"/>
    </row>
    <row r="186" spans="2:15" ht="16.5" customHeight="1" x14ac:dyDescent="0.3">
      <c r="C186" s="68" t="s">
        <v>40</v>
      </c>
      <c r="H186" s="66"/>
      <c r="J186" s="10"/>
      <c r="K186" s="91"/>
      <c r="L186" s="92"/>
      <c r="O186" s="72"/>
    </row>
    <row r="187" spans="2:15" ht="16.5" customHeight="1" x14ac:dyDescent="0.3">
      <c r="C187" s="68" t="s">
        <v>41</v>
      </c>
      <c r="H187" s="66"/>
      <c r="J187" s="10"/>
      <c r="K187" s="91"/>
      <c r="L187" s="92"/>
      <c r="O187" s="72"/>
    </row>
    <row r="188" spans="2:15" ht="16.5" customHeight="1" x14ac:dyDescent="0.3">
      <c r="B188" s="68"/>
      <c r="C188" s="68"/>
      <c r="H188" s="66"/>
      <c r="J188" s="10"/>
      <c r="K188" s="91"/>
      <c r="L188" s="92"/>
      <c r="O188" s="72"/>
    </row>
    <row r="189" spans="2:15" ht="16.5" customHeight="1" x14ac:dyDescent="0.3">
      <c r="B189" s="68" t="s">
        <v>88</v>
      </c>
      <c r="H189" s="66"/>
      <c r="J189" s="10"/>
      <c r="K189" s="91"/>
      <c r="L189" s="92"/>
      <c r="O189" s="72"/>
    </row>
    <row r="190" spans="2:15" ht="16.5" customHeight="1" x14ac:dyDescent="0.3">
      <c r="C190" s="68" t="s">
        <v>89</v>
      </c>
      <c r="H190" s="66"/>
      <c r="J190" s="10"/>
      <c r="K190" s="91"/>
      <c r="L190" s="92"/>
      <c r="O190" s="72"/>
    </row>
    <row r="191" spans="2:15" ht="16.5" customHeight="1" x14ac:dyDescent="0.3">
      <c r="C191" s="68" t="s">
        <v>90</v>
      </c>
      <c r="H191" s="66"/>
      <c r="J191" s="10"/>
      <c r="K191" s="91"/>
      <c r="L191" s="92"/>
      <c r="O191" s="72"/>
    </row>
    <row r="192" spans="2:15" ht="16.5" customHeight="1" x14ac:dyDescent="0.3">
      <c r="C192" s="68" t="s">
        <v>91</v>
      </c>
      <c r="H192" s="66"/>
      <c r="J192" s="10"/>
      <c r="K192" s="91"/>
      <c r="L192" s="92"/>
      <c r="O192" s="72"/>
    </row>
    <row r="193" spans="2:15" ht="16.5" customHeight="1" x14ac:dyDescent="0.3">
      <c r="C193" s="68" t="s">
        <v>92</v>
      </c>
      <c r="H193" s="66"/>
      <c r="J193" s="10"/>
      <c r="K193" s="91"/>
      <c r="L193" s="92"/>
      <c r="O193" s="72"/>
    </row>
    <row r="194" spans="2:15" ht="16.5" customHeight="1" x14ac:dyDescent="0.3">
      <c r="H194" s="66"/>
      <c r="J194" s="10"/>
      <c r="K194" s="91"/>
      <c r="L194" s="92"/>
      <c r="O194" s="72"/>
    </row>
    <row r="195" spans="2:15" ht="16.5" customHeight="1" x14ac:dyDescent="0.3">
      <c r="B195" s="68"/>
      <c r="C195" s="68"/>
      <c r="H195" s="66"/>
      <c r="J195" s="10"/>
      <c r="K195" s="91"/>
      <c r="L195" s="92"/>
      <c r="O195" s="72"/>
    </row>
    <row r="196" spans="2:15" ht="16.5" customHeight="1" x14ac:dyDescent="0.3">
      <c r="B196" s="68"/>
      <c r="C196" s="68"/>
      <c r="H196" s="66"/>
      <c r="J196" s="10"/>
      <c r="K196" s="91"/>
      <c r="L196" s="92"/>
      <c r="O196" s="72"/>
    </row>
    <row r="197" spans="2:15" ht="16.5" customHeight="1" x14ac:dyDescent="0.3">
      <c r="B197" s="68"/>
      <c r="C197" s="68"/>
      <c r="H197" s="66"/>
      <c r="J197" s="10"/>
      <c r="K197" s="91"/>
      <c r="L197" s="92"/>
      <c r="O197" s="72"/>
    </row>
    <row r="198" spans="2:15" ht="16.5" customHeight="1" x14ac:dyDescent="0.3">
      <c r="B198" s="68"/>
      <c r="C198" s="68"/>
      <c r="H198" s="66"/>
      <c r="J198" s="10"/>
      <c r="K198" s="91"/>
      <c r="L198" s="92"/>
      <c r="O198" s="72"/>
    </row>
    <row r="199" spans="2:15" ht="16.5" customHeight="1" x14ac:dyDescent="0.3">
      <c r="B199" s="68"/>
      <c r="C199" s="68"/>
      <c r="H199" s="66"/>
      <c r="J199" s="10"/>
      <c r="K199" s="91"/>
      <c r="L199" s="92"/>
      <c r="O199" s="72"/>
    </row>
    <row r="200" spans="2:15" ht="16.5" customHeight="1" x14ac:dyDescent="0.3">
      <c r="B200" s="68"/>
      <c r="C200" s="68"/>
      <c r="H200" s="66"/>
      <c r="J200" s="10"/>
      <c r="K200" s="91"/>
      <c r="L200" s="92"/>
      <c r="O200" s="72"/>
    </row>
    <row r="201" spans="2:15" ht="16.5" customHeight="1" x14ac:dyDescent="0.3">
      <c r="B201" s="68"/>
      <c r="C201" s="68"/>
      <c r="H201" s="66"/>
      <c r="J201" s="10"/>
      <c r="K201" s="91"/>
      <c r="L201" s="92"/>
      <c r="O201" s="72"/>
    </row>
    <row r="202" spans="2:15" ht="16.5" customHeight="1" x14ac:dyDescent="0.3">
      <c r="B202" s="68"/>
      <c r="C202" s="68"/>
      <c r="H202" s="66"/>
      <c r="J202" s="10"/>
      <c r="K202" s="91"/>
      <c r="L202" s="92"/>
      <c r="O202" s="72"/>
    </row>
    <row r="203" spans="2:15" ht="16.5" customHeight="1" x14ac:dyDescent="0.3">
      <c r="B203" s="68"/>
      <c r="C203" s="68"/>
      <c r="H203" s="66"/>
      <c r="J203" s="10"/>
      <c r="K203" s="91"/>
      <c r="L203" s="92"/>
      <c r="O203" s="72"/>
    </row>
    <row r="204" spans="2:15" ht="16.5" customHeight="1" x14ac:dyDescent="0.3">
      <c r="B204" s="21" t="s">
        <v>48</v>
      </c>
      <c r="C204" s="68"/>
      <c r="H204" s="66"/>
      <c r="J204" s="10"/>
      <c r="K204" s="91"/>
      <c r="L204" s="92"/>
      <c r="O204" s="72"/>
    </row>
    <row r="205" spans="2:15" ht="16.5" customHeight="1" x14ac:dyDescent="0.3">
      <c r="C205" s="68" t="s">
        <v>93</v>
      </c>
      <c r="H205" s="66"/>
      <c r="J205" s="10"/>
      <c r="K205" s="91"/>
      <c r="L205" s="92"/>
      <c r="O205" s="72"/>
    </row>
    <row r="206" spans="2:15" ht="16.5" customHeight="1" x14ac:dyDescent="0.3">
      <c r="B206" s="68"/>
      <c r="C206" s="68" t="s">
        <v>49</v>
      </c>
      <c r="H206" s="66"/>
      <c r="J206" s="10"/>
      <c r="K206" s="91"/>
      <c r="L206" s="92"/>
      <c r="O206" s="72"/>
    </row>
    <row r="207" spans="2:15" ht="16.5" customHeight="1" x14ac:dyDescent="0.3">
      <c r="B207" s="68"/>
      <c r="C207" s="68"/>
      <c r="H207" s="66"/>
      <c r="J207" s="10"/>
      <c r="K207" s="91"/>
      <c r="L207" s="92"/>
      <c r="O207" s="72"/>
    </row>
    <row r="208" spans="2:15" ht="16.5" customHeight="1" x14ac:dyDescent="0.3">
      <c r="B208" s="68"/>
      <c r="C208" s="68"/>
      <c r="H208" s="66"/>
      <c r="J208" s="10"/>
      <c r="K208" s="91"/>
      <c r="L208" s="92"/>
      <c r="O208" s="72"/>
    </row>
    <row r="209" spans="1:18" ht="16.5" customHeight="1" x14ac:dyDescent="0.35">
      <c r="A209" s="49" t="s">
        <v>107</v>
      </c>
      <c r="B209" s="50" t="s">
        <v>188</v>
      </c>
      <c r="C209" s="51"/>
      <c r="D209" s="50"/>
      <c r="E209" s="50"/>
      <c r="F209" s="50"/>
      <c r="G209" s="52" t="s">
        <v>108</v>
      </c>
      <c r="H209" s="66"/>
      <c r="J209" s="10"/>
      <c r="K209" s="53" t="s">
        <v>23</v>
      </c>
      <c r="L209" s="54" t="s">
        <v>24</v>
      </c>
      <c r="M209" s="55" t="s">
        <v>25</v>
      </c>
    </row>
    <row r="210" spans="1:18" ht="16.5" customHeight="1" x14ac:dyDescent="0.35">
      <c r="A210" s="1"/>
      <c r="B210" s="21" t="s">
        <v>109</v>
      </c>
      <c r="C210" s="19"/>
      <c r="G210" s="58" t="s">
        <v>110</v>
      </c>
      <c r="H210" s="66"/>
      <c r="J210" s="10"/>
      <c r="K210" s="61">
        <v>199</v>
      </c>
      <c r="L210" s="62">
        <f>K210*3</f>
        <v>597</v>
      </c>
      <c r="M210" s="24" t="s">
        <v>167</v>
      </c>
    </row>
    <row r="211" spans="1:18" ht="16.5" customHeight="1" x14ac:dyDescent="0.35">
      <c r="A211" s="1"/>
      <c r="B211" s="21" t="s">
        <v>97</v>
      </c>
      <c r="C211" s="19"/>
      <c r="G211" s="58" t="s">
        <v>111</v>
      </c>
      <c r="H211" s="66"/>
      <c r="J211" s="10"/>
      <c r="K211" s="61">
        <v>199</v>
      </c>
      <c r="L211" s="62">
        <f>K211*2</f>
        <v>398</v>
      </c>
      <c r="M211" s="24" t="s">
        <v>56</v>
      </c>
    </row>
    <row r="212" spans="1:18" ht="16.5" customHeight="1" x14ac:dyDescent="0.35">
      <c r="A212" s="1"/>
      <c r="B212" s="21" t="s">
        <v>171</v>
      </c>
      <c r="C212" s="19"/>
      <c r="G212" s="93"/>
      <c r="H212" s="66"/>
      <c r="J212" s="10"/>
      <c r="K212" s="61">
        <v>199</v>
      </c>
      <c r="L212" s="62">
        <f>K212*1</f>
        <v>199</v>
      </c>
      <c r="M212" s="24" t="s">
        <v>169</v>
      </c>
    </row>
    <row r="213" spans="1:18" ht="16.5" customHeight="1" x14ac:dyDescent="0.35">
      <c r="A213" s="1"/>
      <c r="C213" s="19"/>
      <c r="H213" s="66"/>
      <c r="J213" s="10"/>
      <c r="K213" s="61">
        <f>K212/2</f>
        <v>99.5</v>
      </c>
      <c r="L213" s="62">
        <f>K213*1</f>
        <v>99.5</v>
      </c>
      <c r="M213" s="24" t="s">
        <v>170</v>
      </c>
    </row>
    <row r="214" spans="1:18" ht="16.5" customHeight="1" x14ac:dyDescent="0.35">
      <c r="A214" s="1"/>
      <c r="B214" s="57" t="s">
        <v>189</v>
      </c>
      <c r="C214" s="19"/>
      <c r="H214" s="66"/>
      <c r="J214" s="10"/>
      <c r="K214" s="67"/>
      <c r="L214" s="60"/>
      <c r="M214" s="24"/>
    </row>
    <row r="215" spans="1:18" ht="16.5" customHeight="1" x14ac:dyDescent="0.3">
      <c r="B215" s="21" t="s">
        <v>112</v>
      </c>
      <c r="C215" s="68"/>
      <c r="E215" s="56"/>
      <c r="F215" s="56"/>
      <c r="G215" s="65"/>
      <c r="H215" s="79"/>
      <c r="I215" s="56"/>
      <c r="J215" s="24"/>
      <c r="K215" s="86"/>
      <c r="L215" s="74"/>
      <c r="M215" s="24"/>
      <c r="O215" s="21">
        <v>300</v>
      </c>
      <c r="P215" s="21" t="s">
        <v>59</v>
      </c>
    </row>
    <row r="216" spans="1:18" ht="16.5" customHeight="1" x14ac:dyDescent="0.35">
      <c r="A216" s="1"/>
      <c r="B216" s="21" t="s">
        <v>190</v>
      </c>
      <c r="G216" s="65"/>
      <c r="H216" s="66"/>
      <c r="J216" s="10"/>
      <c r="K216" s="61"/>
      <c r="L216" s="62">
        <v>1300</v>
      </c>
      <c r="M216" s="21" t="s">
        <v>195</v>
      </c>
    </row>
    <row r="217" spans="1:18" ht="16.5" customHeight="1" x14ac:dyDescent="0.35">
      <c r="A217" s="1"/>
      <c r="B217" s="27"/>
      <c r="G217" s="65"/>
      <c r="H217" s="66"/>
      <c r="J217" s="10"/>
      <c r="K217" s="67"/>
      <c r="L217" s="60"/>
    </row>
    <row r="218" spans="1:18" ht="16.5" customHeight="1" x14ac:dyDescent="0.35">
      <c r="A218" s="1"/>
      <c r="B218" s="27"/>
      <c r="G218" s="65"/>
      <c r="H218" s="66"/>
      <c r="J218" s="10"/>
      <c r="K218" s="67"/>
      <c r="L218" s="81">
        <f>SUM(L210:L217)</f>
        <v>2593.5</v>
      </c>
      <c r="M218" s="82" t="s">
        <v>113</v>
      </c>
    </row>
    <row r="219" spans="1:18" ht="16.5" customHeight="1" x14ac:dyDescent="0.3">
      <c r="A219" s="94" t="s">
        <v>114</v>
      </c>
      <c r="B219" s="95" t="s">
        <v>115</v>
      </c>
      <c r="C219" s="96"/>
      <c r="D219" s="97"/>
      <c r="E219" s="97"/>
      <c r="F219" s="97"/>
      <c r="G219" s="97"/>
      <c r="H219" s="98"/>
      <c r="I219" s="98"/>
      <c r="J219" s="10"/>
      <c r="K219" s="91"/>
      <c r="L219" s="21"/>
    </row>
    <row r="220" spans="1:18" ht="20.25" customHeight="1" x14ac:dyDescent="0.45">
      <c r="A220" s="99" t="s">
        <v>116</v>
      </c>
      <c r="B220" s="21" t="s">
        <v>117</v>
      </c>
      <c r="C220" s="21" t="s">
        <v>258</v>
      </c>
      <c r="H220" s="100"/>
      <c r="I220" s="56"/>
      <c r="J220" s="10"/>
      <c r="K220" s="64"/>
      <c r="L220" s="91"/>
      <c r="M220" s="24"/>
      <c r="O220" s="33"/>
      <c r="Q220" s="21">
        <f>5228/2</f>
        <v>2614</v>
      </c>
      <c r="R220" s="21" t="s">
        <v>118</v>
      </c>
    </row>
    <row r="221" spans="1:18" ht="16.5" customHeight="1" x14ac:dyDescent="0.45">
      <c r="A221" s="99"/>
      <c r="C221" s="21" t="s">
        <v>198</v>
      </c>
      <c r="H221" s="101"/>
      <c r="I221" s="56"/>
      <c r="J221" s="10"/>
      <c r="K221" s="64"/>
      <c r="L221" s="66">
        <f>((L73+L116+L183+L218)*0.04)+300</f>
        <v>1751.42</v>
      </c>
      <c r="M221" s="24" t="s">
        <v>119</v>
      </c>
      <c r="O221" s="33">
        <f>L221/3</f>
        <v>583.80666666666673</v>
      </c>
    </row>
    <row r="222" spans="1:18" ht="16.5" customHeight="1" x14ac:dyDescent="0.45">
      <c r="A222" s="99"/>
      <c r="C222" s="21" t="s">
        <v>259</v>
      </c>
      <c r="H222" s="101"/>
      <c r="I222" s="56"/>
      <c r="J222" s="10"/>
      <c r="K222" s="64"/>
      <c r="L222" s="66"/>
      <c r="M222" s="24"/>
      <c r="Q222" s="21">
        <f>Q220+Q221</f>
        <v>2614</v>
      </c>
    </row>
    <row r="223" spans="1:18" ht="16.5" customHeight="1" x14ac:dyDescent="0.45">
      <c r="A223" s="99"/>
      <c r="H223" s="101"/>
      <c r="I223" s="56"/>
      <c r="J223" s="10"/>
      <c r="K223" s="64"/>
      <c r="L223" s="66"/>
      <c r="M223" s="24"/>
    </row>
    <row r="224" spans="1:18" ht="16.5" customHeight="1" x14ac:dyDescent="0.45">
      <c r="A224" s="99"/>
      <c r="C224" s="27" t="s">
        <v>120</v>
      </c>
      <c r="D224" s="27"/>
      <c r="H224" s="102"/>
      <c r="I224" s="56"/>
      <c r="J224" s="10"/>
      <c r="K224" s="33"/>
      <c r="L224" s="21"/>
      <c r="O224" s="33"/>
    </row>
    <row r="225" spans="1:17" ht="16.5" customHeight="1" x14ac:dyDescent="0.3">
      <c r="C225" s="21" t="s">
        <v>121</v>
      </c>
      <c r="E225" s="21" t="s">
        <v>122</v>
      </c>
      <c r="H225" s="102"/>
      <c r="I225" s="56"/>
      <c r="J225" s="10"/>
      <c r="K225" s="158" t="s">
        <v>148</v>
      </c>
      <c r="L225" s="158"/>
      <c r="M225" s="158"/>
      <c r="O225" s="33"/>
    </row>
    <row r="226" spans="1:17" ht="16.5" customHeight="1" x14ac:dyDescent="0.3">
      <c r="C226" s="21" t="s">
        <v>123</v>
      </c>
      <c r="E226" s="57" t="s">
        <v>125</v>
      </c>
      <c r="H226" s="103"/>
      <c r="J226" s="10"/>
      <c r="K226" s="104"/>
      <c r="L226" s="105">
        <f>L73+L116+L183+L218+L221</f>
        <v>38036.92</v>
      </c>
      <c r="M226" s="106" t="s">
        <v>124</v>
      </c>
      <c r="Q226" s="72">
        <f>L226/2</f>
        <v>19018.46</v>
      </c>
    </row>
    <row r="227" spans="1:17" ht="16.5" customHeight="1" x14ac:dyDescent="0.3">
      <c r="E227" s="57" t="s">
        <v>126</v>
      </c>
      <c r="H227" s="103"/>
      <c r="I227" s="100"/>
      <c r="J227" s="10"/>
      <c r="L227" s="107">
        <f>L226/5</f>
        <v>7607.384</v>
      </c>
      <c r="M227" s="108" t="s">
        <v>23</v>
      </c>
    </row>
    <row r="228" spans="1:17" ht="16.5" customHeight="1" x14ac:dyDescent="0.3">
      <c r="H228" s="102"/>
      <c r="I228" s="101"/>
      <c r="J228" s="10"/>
      <c r="L228" s="21"/>
      <c r="M228" s="24"/>
    </row>
    <row r="229" spans="1:17" s="109" customFormat="1" ht="16.5" customHeight="1" x14ac:dyDescent="0.45">
      <c r="A229" s="99" t="s">
        <v>116</v>
      </c>
      <c r="B229" s="27" t="s">
        <v>260</v>
      </c>
      <c r="E229" s="21"/>
      <c r="F229" s="21"/>
      <c r="G229" s="21"/>
      <c r="H229" s="110"/>
      <c r="I229" s="102"/>
      <c r="J229" s="100"/>
      <c r="L229" s="111">
        <v>0</v>
      </c>
      <c r="M229" s="109" t="s">
        <v>127</v>
      </c>
      <c r="O229" s="112"/>
    </row>
    <row r="230" spans="1:17" s="109" customFormat="1" ht="16.5" customHeight="1" x14ac:dyDescent="0.45">
      <c r="A230" s="99" t="s">
        <v>116</v>
      </c>
      <c r="B230" s="27" t="s">
        <v>129</v>
      </c>
      <c r="C230" s="21"/>
      <c r="D230" s="21"/>
      <c r="E230" s="21"/>
      <c r="F230" s="21"/>
      <c r="G230" s="21"/>
      <c r="H230" s="110"/>
      <c r="I230" s="102"/>
      <c r="J230" s="100"/>
      <c r="L230" s="127">
        <f>L226-L229</f>
        <v>38036.92</v>
      </c>
      <c r="M230" s="106" t="s">
        <v>124</v>
      </c>
    </row>
    <row r="231" spans="1:17" s="109" customFormat="1" ht="16.5" customHeight="1" x14ac:dyDescent="0.3">
      <c r="C231" s="21"/>
      <c r="D231" s="21"/>
      <c r="E231" s="21"/>
      <c r="F231" s="21"/>
      <c r="G231" s="21"/>
      <c r="H231" s="21"/>
      <c r="I231" s="113"/>
      <c r="J231" s="100"/>
      <c r="L231" s="127">
        <f>L230/5</f>
        <v>7607.384</v>
      </c>
      <c r="M231" s="108" t="s">
        <v>23</v>
      </c>
      <c r="O231" s="112"/>
    </row>
    <row r="232" spans="1:17" s="109" customFormat="1" ht="16.5" customHeight="1" x14ac:dyDescent="0.3">
      <c r="C232" s="21"/>
      <c r="D232" s="21"/>
      <c r="E232" s="21"/>
      <c r="F232" s="21"/>
      <c r="G232" s="21"/>
      <c r="H232" s="21"/>
      <c r="I232" s="113"/>
      <c r="J232" s="100"/>
    </row>
    <row r="233" spans="1:17" s="109" customFormat="1" ht="16.5" customHeight="1" x14ac:dyDescent="0.45">
      <c r="A233" s="99"/>
      <c r="B233" s="27"/>
      <c r="C233" s="21"/>
      <c r="D233" s="21"/>
      <c r="E233" s="21"/>
      <c r="F233" s="21"/>
      <c r="G233" s="21"/>
      <c r="H233" s="21"/>
      <c r="I233" s="102"/>
      <c r="J233" s="100"/>
      <c r="L233" s="114">
        <f>L226*0.019</f>
        <v>722.70147999999995</v>
      </c>
      <c r="M233" s="115" t="s">
        <v>130</v>
      </c>
    </row>
    <row r="234" spans="1:17" ht="16.5" customHeight="1" x14ac:dyDescent="0.3">
      <c r="A234" s="21" t="s">
        <v>131</v>
      </c>
      <c r="L234" s="104">
        <f>L230-L233</f>
        <v>37314.218519999995</v>
      </c>
      <c r="M234" s="106" t="s">
        <v>124</v>
      </c>
      <c r="Q234" s="33">
        <f>L238+L239</f>
        <v>1751.4200000000035</v>
      </c>
    </row>
    <row r="235" spans="1:17" ht="16.5" customHeight="1" x14ac:dyDescent="0.3">
      <c r="A235" s="116" t="s">
        <v>132</v>
      </c>
      <c r="L235" s="104">
        <f>L234/5</f>
        <v>7462.843703999999</v>
      </c>
      <c r="M235" s="108" t="s">
        <v>23</v>
      </c>
    </row>
    <row r="236" spans="1:17" ht="16.5" customHeight="1" x14ac:dyDescent="0.35">
      <c r="B236" s="22"/>
      <c r="C236" s="22"/>
      <c r="D236" s="22"/>
      <c r="E236" s="22"/>
      <c r="F236" s="22"/>
      <c r="L236" s="117"/>
      <c r="M236" s="115"/>
    </row>
    <row r="237" spans="1:17" ht="16.5" customHeight="1" x14ac:dyDescent="0.35">
      <c r="B237" s="22"/>
      <c r="C237" s="22"/>
      <c r="D237" s="22"/>
      <c r="E237" s="22"/>
      <c r="F237" s="116" t="s">
        <v>133</v>
      </c>
      <c r="G237" s="116"/>
      <c r="L237" s="117"/>
      <c r="M237" s="118"/>
    </row>
    <row r="238" spans="1:17" ht="16.5" customHeight="1" x14ac:dyDescent="0.35">
      <c r="F238" s="22"/>
      <c r="G238" s="22"/>
      <c r="I238" s="5"/>
      <c r="L238" s="66">
        <f>L230-L234</f>
        <v>722.70148000000336</v>
      </c>
      <c r="M238" s="21" t="s">
        <v>134</v>
      </c>
      <c r="P238" s="5"/>
    </row>
    <row r="239" spans="1:17" ht="16.5" customHeight="1" x14ac:dyDescent="0.3">
      <c r="F239" s="116" t="s">
        <v>135</v>
      </c>
      <c r="G239" s="116"/>
      <c r="I239" s="5"/>
      <c r="L239" s="66">
        <f>L221-L233</f>
        <v>1028.7185200000001</v>
      </c>
      <c r="M239" s="21" t="s">
        <v>136</v>
      </c>
      <c r="P239" s="5"/>
    </row>
    <row r="240" spans="1:17" ht="16.5" customHeight="1" x14ac:dyDescent="0.3">
      <c r="F240" s="116" t="s">
        <v>137</v>
      </c>
      <c r="G240" s="116"/>
      <c r="I240" s="5"/>
      <c r="L240" s="66">
        <f>SUM(L238:L239)</f>
        <v>1751.4200000000035</v>
      </c>
      <c r="P240" s="5"/>
    </row>
    <row r="241" spans="1:16" ht="16.5" customHeight="1" x14ac:dyDescent="0.35">
      <c r="F241" s="57" t="s">
        <v>138</v>
      </c>
      <c r="G241" s="22"/>
      <c r="I241" s="5"/>
      <c r="P241" s="5"/>
    </row>
    <row r="242" spans="1:16" ht="16.5" customHeight="1" x14ac:dyDescent="0.35">
      <c r="E242" s="22"/>
      <c r="I242" s="5"/>
      <c r="L242" s="66">
        <f>L227-L235</f>
        <v>144.54029600000104</v>
      </c>
      <c r="M242" s="21" t="s">
        <v>139</v>
      </c>
      <c r="P242" s="5"/>
    </row>
    <row r="243" spans="1:16" ht="16.5" customHeight="1" x14ac:dyDescent="0.35">
      <c r="A243" s="116"/>
      <c r="B243" s="22"/>
      <c r="C243" s="22"/>
      <c r="D243" s="22"/>
      <c r="E243" s="22"/>
      <c r="I243" s="5"/>
      <c r="P243" s="5"/>
    </row>
    <row r="244" spans="1:16" ht="16.5" customHeight="1" x14ac:dyDescent="0.35">
      <c r="A244" s="22"/>
      <c r="B244" s="22"/>
      <c r="C244" s="22"/>
      <c r="D244" s="22"/>
      <c r="E244" s="22"/>
      <c r="I244" s="5"/>
      <c r="L244" s="66">
        <f>L226/2</f>
        <v>19018.46</v>
      </c>
      <c r="M244" s="148" t="s">
        <v>196</v>
      </c>
      <c r="P244" s="5"/>
    </row>
    <row r="245" spans="1:16" ht="16.5" customHeight="1" x14ac:dyDescent="0.35">
      <c r="A245" s="22"/>
      <c r="B245" s="22"/>
      <c r="C245" s="22"/>
      <c r="E245" s="22"/>
      <c r="I245" s="5"/>
      <c r="L245" s="66">
        <f>L244*0.2</f>
        <v>3803.692</v>
      </c>
      <c r="M245" s="148" t="s">
        <v>212</v>
      </c>
      <c r="P245" s="5"/>
    </row>
    <row r="246" spans="1:16" ht="16.5" customHeight="1" x14ac:dyDescent="0.35">
      <c r="A246" s="22"/>
      <c r="B246" s="22"/>
      <c r="C246" s="22"/>
      <c r="E246" s="22"/>
    </row>
    <row r="247" spans="1:16" ht="16.5" customHeight="1" x14ac:dyDescent="0.35">
      <c r="A247" s="22"/>
      <c r="B247" s="22"/>
      <c r="C247" s="22"/>
    </row>
    <row r="248" spans="1:16" ht="16.5" customHeight="1" x14ac:dyDescent="0.35">
      <c r="A248" s="22"/>
      <c r="B248" s="22"/>
      <c r="C248" s="22"/>
    </row>
    <row r="249" spans="1:16" ht="16.5" customHeight="1" x14ac:dyDescent="0.35">
      <c r="A249" s="22"/>
      <c r="B249" s="22"/>
      <c r="C249" s="22"/>
    </row>
    <row r="250" spans="1:16" ht="16.5" customHeight="1" x14ac:dyDescent="0.3"/>
    <row r="251" spans="1:16" ht="16.5" customHeight="1" x14ac:dyDescent="0.3"/>
    <row r="252" spans="1:16" ht="16.5" customHeight="1" x14ac:dyDescent="0.3"/>
    <row r="253" spans="1:16" ht="16.5" customHeight="1" x14ac:dyDescent="0.3"/>
    <row r="254" spans="1:16" ht="16.5" customHeight="1" x14ac:dyDescent="0.3"/>
    <row r="255" spans="1:16" ht="16.5" customHeight="1" x14ac:dyDescent="0.3"/>
    <row r="256" spans="1:16" ht="16.5" customHeight="1" x14ac:dyDescent="0.3"/>
  </sheetData>
  <mergeCells count="15">
    <mergeCell ref="A1:C1"/>
    <mergeCell ref="A8:H8"/>
    <mergeCell ref="A19:B19"/>
    <mergeCell ref="L19:T19"/>
    <mergeCell ref="A20:B20"/>
    <mergeCell ref="K225:M225"/>
    <mergeCell ref="M97:M100"/>
    <mergeCell ref="A11:I11"/>
    <mergeCell ref="C32:G32"/>
    <mergeCell ref="C33:C34"/>
    <mergeCell ref="D33:G33"/>
    <mergeCell ref="D34:G34"/>
    <mergeCell ref="D41:G41"/>
    <mergeCell ref="D42:G42"/>
    <mergeCell ref="K31:M31"/>
  </mergeCells>
  <pageMargins left="0.25" right="0.25" top="0.75" bottom="0.75" header="0.3" footer="0.3"/>
  <pageSetup orientation="portrait" verticalDpi="300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C18F3-957C-4FB3-A6F7-DB3DEE4FC669}">
  <dimension ref="A1:T258"/>
  <sheetViews>
    <sheetView tabSelected="1" zoomScale="64" zoomScaleNormal="64" workbookViewId="0">
      <selection activeCell="K29" sqref="K29"/>
    </sheetView>
  </sheetViews>
  <sheetFormatPr defaultColWidth="8.7265625" defaultRowHeight="14" x14ac:dyDescent="0.3"/>
  <cols>
    <col min="1" max="1" width="10.453125" style="21" customWidth="1"/>
    <col min="2" max="2" width="12.81640625" style="21" customWidth="1"/>
    <col min="3" max="3" width="13.7265625" style="21" customWidth="1"/>
    <col min="4" max="4" width="8.453125" style="21" customWidth="1"/>
    <col min="5" max="5" width="13.7265625" style="21" customWidth="1"/>
    <col min="6" max="6" width="12.54296875" style="21" customWidth="1"/>
    <col min="7" max="7" width="13.7265625" style="21" customWidth="1"/>
    <col min="8" max="8" width="11" style="21" customWidth="1"/>
    <col min="9" max="9" width="6.1796875" style="21" customWidth="1"/>
    <col min="10" max="10" width="8.7265625" style="21"/>
    <col min="11" max="11" width="12.26953125" style="21" customWidth="1"/>
    <col min="12" max="12" width="13.36328125" style="5" customWidth="1"/>
    <col min="13" max="13" width="39.1796875" style="21" customWidth="1"/>
    <col min="14" max="14" width="8.7265625" style="21"/>
    <col min="15" max="16" width="10.453125" style="21" bestFit="1" customWidth="1"/>
    <col min="17" max="17" width="12.54296875" style="21" customWidth="1"/>
    <col min="18" max="19" width="8.7265625" style="21"/>
    <col min="20" max="20" width="9.90625" style="21" bestFit="1" customWidth="1"/>
    <col min="21" max="21" width="9.81640625" style="21" bestFit="1" customWidth="1"/>
    <col min="22" max="16384" width="8.7265625" style="21"/>
  </cols>
  <sheetData>
    <row r="1" spans="1:20" ht="16.5" customHeight="1" x14ac:dyDescent="0.35">
      <c r="A1" s="151"/>
      <c r="B1" s="151"/>
      <c r="C1" s="151"/>
      <c r="D1" s="1"/>
      <c r="E1" s="2"/>
      <c r="F1" s="2"/>
      <c r="G1" s="3"/>
      <c r="H1" s="3"/>
    </row>
    <row r="2" spans="1:20" ht="16.5" customHeight="1" x14ac:dyDescent="0.35">
      <c r="A2" s="1"/>
      <c r="B2" s="1"/>
      <c r="C2" s="1"/>
      <c r="D2" s="1"/>
      <c r="E2" s="2"/>
      <c r="F2" s="2"/>
      <c r="G2" s="3"/>
      <c r="H2" s="3"/>
    </row>
    <row r="3" spans="1:20" ht="16.5" customHeight="1" x14ac:dyDescent="0.35">
      <c r="A3" s="1"/>
      <c r="B3" s="1"/>
      <c r="C3" s="1"/>
      <c r="D3" s="1"/>
      <c r="E3" s="2"/>
      <c r="F3" s="2"/>
      <c r="H3" s="196"/>
      <c r="I3" s="197" t="s">
        <v>0</v>
      </c>
    </row>
    <row r="4" spans="1:20" ht="16.5" customHeight="1" x14ac:dyDescent="0.35">
      <c r="A4" s="1"/>
      <c r="B4" s="1"/>
      <c r="C4" s="1"/>
      <c r="D4" s="1"/>
      <c r="E4" s="2"/>
      <c r="I4" s="197" t="s">
        <v>140</v>
      </c>
    </row>
    <row r="5" spans="1:20" ht="16.5" customHeight="1" x14ac:dyDescent="0.35">
      <c r="A5" s="1"/>
      <c r="B5" s="1"/>
      <c r="C5" s="1"/>
      <c r="D5" s="1"/>
      <c r="E5" s="2"/>
    </row>
    <row r="6" spans="1:20" ht="16.5" customHeight="1" x14ac:dyDescent="0.35">
      <c r="A6" s="8" t="s">
        <v>1</v>
      </c>
      <c r="B6" s="1"/>
      <c r="C6" s="1"/>
      <c r="D6" s="1"/>
      <c r="E6" s="2"/>
      <c r="F6" s="2"/>
    </row>
    <row r="7" spans="1:20" ht="3" customHeight="1" x14ac:dyDescent="0.35">
      <c r="A7" s="8"/>
      <c r="B7" s="1"/>
      <c r="C7" s="1"/>
      <c r="D7" s="1"/>
      <c r="E7" s="2"/>
      <c r="F7" s="2"/>
    </row>
    <row r="8" spans="1:20" ht="16.5" customHeight="1" x14ac:dyDescent="0.35">
      <c r="A8" s="152" t="s">
        <v>2</v>
      </c>
      <c r="B8" s="153"/>
      <c r="C8" s="153"/>
      <c r="D8" s="153"/>
      <c r="E8" s="153"/>
      <c r="F8" s="153"/>
      <c r="G8" s="153"/>
      <c r="H8" s="153"/>
      <c r="I8" s="9"/>
      <c r="J8" s="10"/>
    </row>
    <row r="9" spans="1:20" ht="16.5" customHeight="1" x14ac:dyDescent="0.3">
      <c r="A9" s="11" t="s">
        <v>3</v>
      </c>
      <c r="E9" s="12"/>
      <c r="F9" s="12"/>
      <c r="G9" s="13"/>
      <c r="H9" s="13"/>
      <c r="J9" s="10"/>
      <c r="N9" s="10"/>
    </row>
    <row r="10" spans="1:20" s="142" customFormat="1" ht="16.5" customHeight="1" x14ac:dyDescent="0.3">
      <c r="A10" s="11"/>
      <c r="E10" s="12"/>
      <c r="F10" s="12"/>
      <c r="G10" s="13"/>
      <c r="H10" s="13"/>
      <c r="J10" s="10"/>
      <c r="L10" s="5"/>
      <c r="N10" s="10"/>
    </row>
    <row r="11" spans="1:20" ht="16.5" customHeight="1" x14ac:dyDescent="0.45">
      <c r="A11" s="147" t="s">
        <v>141</v>
      </c>
      <c r="E11" s="12"/>
      <c r="F11" s="12"/>
      <c r="G11" s="13"/>
      <c r="H11" s="13"/>
      <c r="J11" s="10"/>
      <c r="M11" s="15"/>
      <c r="N11" s="10"/>
    </row>
    <row r="12" spans="1:20" ht="16.5" customHeight="1" x14ac:dyDescent="0.3">
      <c r="A12" s="178" t="s">
        <v>249</v>
      </c>
      <c r="B12" s="178"/>
      <c r="C12" s="178"/>
      <c r="D12" s="178"/>
      <c r="E12" s="178"/>
      <c r="F12" s="178"/>
      <c r="G12" s="178"/>
      <c r="H12" s="178"/>
      <c r="I12" s="178"/>
      <c r="J12" s="10"/>
      <c r="N12" s="10"/>
    </row>
    <row r="13" spans="1:20" ht="16.5" customHeight="1" x14ac:dyDescent="0.3">
      <c r="A13" s="11"/>
      <c r="E13" s="12"/>
      <c r="F13" s="12"/>
      <c r="G13" s="13"/>
      <c r="H13" s="13"/>
      <c r="J13" s="10"/>
      <c r="N13" s="10"/>
    </row>
    <row r="14" spans="1:20" ht="16.5" customHeight="1" x14ac:dyDescent="0.3">
      <c r="C14" s="18" t="s">
        <v>143</v>
      </c>
      <c r="E14" s="12"/>
      <c r="F14" s="12"/>
      <c r="G14" s="13"/>
      <c r="H14" s="13"/>
      <c r="J14" s="10"/>
    </row>
    <row r="15" spans="1:20" ht="16.5" customHeight="1" x14ac:dyDescent="0.35">
      <c r="B15" s="10"/>
      <c r="C15" s="18" t="s">
        <v>242</v>
      </c>
      <c r="E15" s="12"/>
      <c r="F15" s="12"/>
      <c r="G15" s="13"/>
      <c r="H15" s="13"/>
      <c r="J15" s="10"/>
      <c r="L15" s="21"/>
      <c r="M15" s="19"/>
      <c r="N15" s="19"/>
      <c r="O15" s="19"/>
      <c r="P15" s="19"/>
      <c r="Q15" s="19"/>
      <c r="R15" s="19"/>
      <c r="S15" s="19"/>
      <c r="T15" s="19"/>
    </row>
    <row r="16" spans="1:20" ht="16.5" customHeight="1" x14ac:dyDescent="0.3">
      <c r="A16" s="10"/>
      <c r="B16" s="10"/>
      <c r="C16" s="18" t="s">
        <v>145</v>
      </c>
      <c r="E16" s="12"/>
      <c r="F16" s="12"/>
      <c r="G16" s="13"/>
      <c r="H16" s="13"/>
      <c r="J16" s="10"/>
      <c r="N16" s="10"/>
      <c r="O16" s="20"/>
      <c r="Q16" s="20"/>
    </row>
    <row r="17" spans="1:20" ht="16.5" customHeight="1" x14ac:dyDescent="0.3">
      <c r="A17" s="10"/>
      <c r="B17" s="10"/>
      <c r="C17" s="18" t="s">
        <v>221</v>
      </c>
      <c r="E17" s="12"/>
      <c r="F17" s="12"/>
      <c r="G17" s="13"/>
      <c r="H17" s="13"/>
      <c r="J17" s="10"/>
      <c r="N17" s="10"/>
      <c r="O17" s="20"/>
      <c r="Q17" s="20"/>
    </row>
    <row r="18" spans="1:20" ht="16.5" customHeight="1" x14ac:dyDescent="0.35">
      <c r="C18" s="18"/>
      <c r="D18" s="21" t="s">
        <v>228</v>
      </c>
      <c r="E18" s="12"/>
      <c r="F18" s="12"/>
      <c r="G18" s="13"/>
      <c r="H18" s="13"/>
      <c r="J18" s="10"/>
      <c r="L18" s="21"/>
      <c r="M18" s="22"/>
      <c r="N18" s="22"/>
      <c r="O18" s="22"/>
      <c r="P18" s="22"/>
      <c r="Q18" s="22"/>
      <c r="R18" s="22"/>
      <c r="S18" s="22"/>
      <c r="T18" s="22"/>
    </row>
    <row r="19" spans="1:20" ht="16.5" customHeight="1" x14ac:dyDescent="0.35">
      <c r="A19" s="179" t="s">
        <v>241</v>
      </c>
      <c r="B19" s="180"/>
      <c r="C19" s="18" t="s">
        <v>144</v>
      </c>
      <c r="E19" s="12"/>
      <c r="F19" s="12"/>
      <c r="G19" s="13"/>
      <c r="H19" s="13"/>
      <c r="J19" s="10"/>
      <c r="L19" s="156"/>
      <c r="M19" s="157"/>
      <c r="N19" s="157"/>
      <c r="O19" s="157"/>
      <c r="P19" s="157"/>
      <c r="Q19" s="157"/>
      <c r="R19" s="157"/>
      <c r="S19" s="157"/>
      <c r="T19" s="157"/>
    </row>
    <row r="20" spans="1:20" ht="16.5" customHeight="1" x14ac:dyDescent="0.35">
      <c r="A20" s="159" t="s">
        <v>142</v>
      </c>
      <c r="B20" s="160"/>
      <c r="C20" s="18" t="s">
        <v>218</v>
      </c>
      <c r="E20" s="12"/>
      <c r="F20" s="12"/>
      <c r="G20" s="13"/>
      <c r="H20" s="13"/>
      <c r="J20" s="10"/>
      <c r="L20" s="21"/>
      <c r="M20" s="22"/>
      <c r="N20" s="22"/>
      <c r="O20" s="22"/>
      <c r="P20" s="22"/>
      <c r="Q20" s="22"/>
      <c r="R20" s="22"/>
      <c r="S20" s="22"/>
      <c r="T20" s="22"/>
    </row>
    <row r="21" spans="1:20" ht="16.5" customHeight="1" x14ac:dyDescent="0.35">
      <c r="A21" s="133"/>
      <c r="B21" s="135"/>
      <c r="C21" s="18"/>
      <c r="D21" s="21" t="s">
        <v>216</v>
      </c>
      <c r="E21" s="12"/>
      <c r="F21" s="12"/>
      <c r="G21" s="13"/>
      <c r="J21" s="10"/>
      <c r="L21" s="21"/>
      <c r="M21" s="22"/>
      <c r="N21" s="22"/>
      <c r="O21" s="22"/>
      <c r="P21" s="22"/>
      <c r="Q21" s="22"/>
      <c r="R21" s="22"/>
      <c r="S21" s="22"/>
      <c r="T21" s="22"/>
    </row>
    <row r="22" spans="1:20" ht="16.5" customHeight="1" x14ac:dyDescent="0.35">
      <c r="A22" s="133"/>
      <c r="B22" s="135"/>
      <c r="C22" s="18"/>
      <c r="D22" s="21" t="s">
        <v>5</v>
      </c>
      <c r="E22" s="12"/>
      <c r="F22" s="12"/>
      <c r="G22" s="13"/>
      <c r="J22" s="10"/>
      <c r="L22" s="21"/>
      <c r="M22" s="22"/>
      <c r="N22" s="22"/>
      <c r="O22" s="22"/>
      <c r="P22" s="22"/>
      <c r="Q22" s="22"/>
      <c r="R22" s="22"/>
      <c r="S22" s="22"/>
      <c r="T22" s="22"/>
    </row>
    <row r="23" spans="1:20" ht="16.5" customHeight="1" x14ac:dyDescent="0.35">
      <c r="A23" s="23"/>
      <c r="B23" s="23"/>
      <c r="C23" s="18"/>
      <c r="D23" s="21" t="s">
        <v>254</v>
      </c>
      <c r="E23" s="12"/>
      <c r="F23" s="12"/>
      <c r="G23" s="13"/>
      <c r="H23" s="13"/>
      <c r="J23" s="10"/>
      <c r="L23" s="21"/>
      <c r="M23" s="22"/>
      <c r="N23" s="22"/>
      <c r="O23" s="22"/>
      <c r="P23" s="22"/>
      <c r="Q23" s="22"/>
      <c r="R23" s="22"/>
      <c r="S23" s="22"/>
      <c r="T23" s="22"/>
    </row>
    <row r="24" spans="1:20" ht="16.5" customHeight="1" x14ac:dyDescent="0.35">
      <c r="A24" s="23"/>
      <c r="B24" s="23"/>
      <c r="C24" s="18" t="s">
        <v>146</v>
      </c>
      <c r="E24" s="12"/>
      <c r="F24" s="12"/>
      <c r="G24" s="13"/>
      <c r="H24" s="13"/>
      <c r="J24" s="10"/>
      <c r="L24" s="21"/>
      <c r="M24" s="22"/>
      <c r="N24" s="22"/>
      <c r="O24" s="22"/>
      <c r="P24" s="22"/>
      <c r="Q24" s="22"/>
      <c r="R24" s="22"/>
      <c r="S24" s="22"/>
      <c r="T24" s="22"/>
    </row>
    <row r="25" spans="1:20" ht="16.5" customHeight="1" x14ac:dyDescent="0.3">
      <c r="A25" s="10"/>
      <c r="B25" s="10"/>
      <c r="C25" s="18" t="s">
        <v>6</v>
      </c>
      <c r="F25" s="12"/>
      <c r="G25" s="13"/>
      <c r="H25" s="13"/>
      <c r="J25" s="10"/>
      <c r="N25" s="10"/>
      <c r="O25" s="20"/>
      <c r="Q25" s="20"/>
    </row>
    <row r="26" spans="1:20" s="142" customFormat="1" ht="16.5" customHeight="1" x14ac:dyDescent="0.3">
      <c r="A26" s="10"/>
      <c r="B26" s="10"/>
      <c r="C26" s="130"/>
      <c r="F26" s="12"/>
      <c r="G26" s="13"/>
      <c r="H26" s="13"/>
      <c r="J26" s="10"/>
      <c r="L26" s="5"/>
      <c r="N26" s="10"/>
      <c r="O26" s="20"/>
      <c r="Q26" s="20"/>
    </row>
    <row r="27" spans="1:20" s="142" customFormat="1" ht="16.5" customHeight="1" x14ac:dyDescent="0.3">
      <c r="A27" s="10"/>
      <c r="B27" s="10"/>
      <c r="C27" s="130"/>
      <c r="F27" s="12"/>
      <c r="G27" s="13"/>
      <c r="H27" s="13"/>
      <c r="J27" s="10"/>
      <c r="L27" s="5"/>
      <c r="N27" s="10"/>
      <c r="O27" s="20"/>
      <c r="Q27" s="20"/>
    </row>
    <row r="28" spans="1:20" ht="16.5" customHeight="1" x14ac:dyDescent="0.35">
      <c r="A28" s="24" t="s">
        <v>147</v>
      </c>
      <c r="B28" s="19"/>
      <c r="C28" s="19"/>
      <c r="E28" s="12"/>
      <c r="F28" s="12"/>
      <c r="G28" s="13"/>
      <c r="H28" s="13"/>
      <c r="J28" s="10"/>
      <c r="N28" s="10"/>
      <c r="O28" s="20"/>
      <c r="Q28" s="20"/>
    </row>
    <row r="29" spans="1:20" ht="16.5" customHeight="1" x14ac:dyDescent="0.3">
      <c r="A29" s="10"/>
      <c r="B29" s="10"/>
      <c r="E29" s="12"/>
      <c r="F29" s="12"/>
      <c r="G29" s="13"/>
      <c r="H29" s="13"/>
      <c r="J29" s="10"/>
      <c r="N29" s="10"/>
      <c r="O29" s="10"/>
    </row>
    <row r="30" spans="1:20" ht="16.5" customHeight="1" x14ac:dyDescent="0.45">
      <c r="A30" s="25" t="s">
        <v>245</v>
      </c>
      <c r="J30" s="10"/>
      <c r="N30" s="10"/>
      <c r="O30" s="26" t="s">
        <v>8</v>
      </c>
    </row>
    <row r="31" spans="1:20" ht="16.5" customHeight="1" x14ac:dyDescent="0.3">
      <c r="A31" s="25" t="s">
        <v>252</v>
      </c>
      <c r="J31" s="10"/>
      <c r="N31" s="10"/>
      <c r="O31" s="10"/>
    </row>
    <row r="32" spans="1:20" ht="16.5" customHeight="1" x14ac:dyDescent="0.3">
      <c r="A32" s="27" t="s">
        <v>253</v>
      </c>
      <c r="J32" s="10"/>
      <c r="N32" s="10"/>
      <c r="O32" s="10"/>
    </row>
    <row r="33" spans="1:19" ht="16.5" customHeight="1" x14ac:dyDescent="0.3">
      <c r="J33" s="10"/>
      <c r="K33" s="158" t="s">
        <v>148</v>
      </c>
      <c r="L33" s="158"/>
      <c r="M33" s="158"/>
      <c r="N33" s="10"/>
      <c r="O33" s="10"/>
    </row>
    <row r="34" spans="1:19" ht="16.5" customHeight="1" x14ac:dyDescent="0.3">
      <c r="C34" s="186" t="s">
        <v>244</v>
      </c>
      <c r="D34" s="186"/>
      <c r="E34" s="186"/>
      <c r="F34" s="186"/>
      <c r="G34" s="186"/>
      <c r="J34" s="10"/>
      <c r="K34" s="5" t="s">
        <v>11</v>
      </c>
      <c r="L34" s="5">
        <v>5</v>
      </c>
      <c r="M34" s="21" t="s">
        <v>149</v>
      </c>
      <c r="N34" s="10"/>
      <c r="O34" s="10" t="s">
        <v>12</v>
      </c>
      <c r="P34" s="21">
        <v>10</v>
      </c>
      <c r="Q34" s="21">
        <v>6</v>
      </c>
      <c r="S34" s="21">
        <v>10</v>
      </c>
    </row>
    <row r="35" spans="1:19" ht="16.5" customHeight="1" x14ac:dyDescent="0.35">
      <c r="C35" s="162">
        <f>+L228</f>
        <v>31943.605500000001</v>
      </c>
      <c r="D35" s="163" t="s">
        <v>13</v>
      </c>
      <c r="E35" s="163"/>
      <c r="F35" s="163"/>
      <c r="G35" s="164"/>
      <c r="J35" s="10"/>
      <c r="M35" s="21" t="s">
        <v>14</v>
      </c>
      <c r="N35" s="10"/>
      <c r="O35" s="10" t="s">
        <v>15</v>
      </c>
      <c r="P35" s="21">
        <v>5</v>
      </c>
      <c r="Q35" s="21">
        <v>5</v>
      </c>
      <c r="R35" s="28"/>
      <c r="S35" s="21">
        <v>6</v>
      </c>
    </row>
    <row r="36" spans="1:19" ht="16.5" customHeight="1" x14ac:dyDescent="0.35">
      <c r="B36" s="19"/>
      <c r="C36" s="162"/>
      <c r="D36" s="165" t="s">
        <v>151</v>
      </c>
      <c r="E36" s="165"/>
      <c r="F36" s="165"/>
      <c r="G36" s="166"/>
      <c r="H36" s="19"/>
      <c r="I36" s="19"/>
      <c r="J36" s="10"/>
      <c r="M36" s="21" t="s">
        <v>150</v>
      </c>
      <c r="N36" s="10"/>
      <c r="O36" s="10" t="s">
        <v>16</v>
      </c>
      <c r="P36" s="21">
        <v>3</v>
      </c>
      <c r="Q36" s="21">
        <v>3</v>
      </c>
      <c r="R36" s="28"/>
      <c r="S36" s="21">
        <v>3</v>
      </c>
    </row>
    <row r="37" spans="1:19" s="142" customFormat="1" ht="16.5" customHeight="1" x14ac:dyDescent="0.35">
      <c r="B37" s="19"/>
      <c r="C37" s="181"/>
      <c r="D37" s="182"/>
      <c r="E37" s="182"/>
      <c r="F37" s="182"/>
      <c r="G37" s="182"/>
      <c r="H37" s="19"/>
      <c r="I37" s="19"/>
      <c r="J37" s="10"/>
      <c r="L37" s="5"/>
      <c r="N37" s="10"/>
      <c r="O37" s="10"/>
      <c r="R37" s="28"/>
    </row>
    <row r="38" spans="1:19" s="142" customFormat="1" ht="16.5" customHeight="1" x14ac:dyDescent="0.35">
      <c r="A38" s="142" t="s">
        <v>267</v>
      </c>
      <c r="B38" s="19"/>
      <c r="C38" s="181"/>
      <c r="D38" s="182"/>
      <c r="E38" s="182"/>
      <c r="F38" s="182"/>
      <c r="G38" s="182"/>
      <c r="H38" s="19"/>
      <c r="I38" s="19"/>
      <c r="J38" s="10"/>
      <c r="L38" s="5"/>
      <c r="N38" s="10"/>
      <c r="O38" s="10"/>
      <c r="R38" s="28"/>
    </row>
    <row r="39" spans="1:19" s="142" customFormat="1" ht="16.5" customHeight="1" x14ac:dyDescent="0.35">
      <c r="A39" s="142" t="s">
        <v>268</v>
      </c>
      <c r="B39" s="19"/>
      <c r="C39" s="181"/>
      <c r="D39" s="182"/>
      <c r="E39" s="182"/>
      <c r="F39" s="182"/>
      <c r="G39" s="182"/>
      <c r="H39" s="19"/>
      <c r="I39" s="19"/>
      <c r="J39" s="10"/>
      <c r="K39" s="33"/>
      <c r="L39" s="5"/>
      <c r="N39" s="10"/>
      <c r="O39" s="10"/>
      <c r="R39" s="28"/>
    </row>
    <row r="40" spans="1:19" s="142" customFormat="1" ht="16.5" customHeight="1" x14ac:dyDescent="0.35">
      <c r="B40" s="19"/>
      <c r="C40" s="181"/>
      <c r="D40" s="182"/>
      <c r="E40" s="182"/>
      <c r="F40" s="182"/>
      <c r="G40" s="182"/>
      <c r="H40" s="19"/>
      <c r="I40" s="19"/>
      <c r="J40" s="10"/>
      <c r="L40" s="5"/>
      <c r="N40" s="10"/>
      <c r="O40" s="10"/>
      <c r="R40" s="28"/>
    </row>
    <row r="41" spans="1:19" s="142" customFormat="1" ht="16.5" customHeight="1" x14ac:dyDescent="0.35">
      <c r="B41" s="19"/>
      <c r="C41" s="161" t="s">
        <v>266</v>
      </c>
      <c r="D41" s="161"/>
      <c r="E41" s="161"/>
      <c r="F41" s="161"/>
      <c r="G41" s="161"/>
      <c r="H41" s="19"/>
      <c r="I41" s="19"/>
      <c r="J41" s="10"/>
      <c r="L41" s="5"/>
      <c r="N41" s="10"/>
      <c r="O41" s="10"/>
      <c r="R41" s="28"/>
    </row>
    <row r="42" spans="1:19" s="142" customFormat="1" ht="16.5" customHeight="1" x14ac:dyDescent="0.35">
      <c r="B42" s="19"/>
      <c r="C42" s="162">
        <f>+L232</f>
        <v>15971.805500000002</v>
      </c>
      <c r="D42" s="163" t="s">
        <v>13</v>
      </c>
      <c r="E42" s="163"/>
      <c r="F42" s="163"/>
      <c r="G42" s="164"/>
      <c r="H42" s="19"/>
      <c r="I42" s="19"/>
      <c r="J42" s="10"/>
      <c r="L42" s="5"/>
      <c r="N42" s="10"/>
      <c r="O42" s="10"/>
      <c r="R42" s="28"/>
    </row>
    <row r="43" spans="1:19" ht="16.5" customHeight="1" x14ac:dyDescent="0.35">
      <c r="A43" s="130"/>
      <c r="B43" s="183"/>
      <c r="C43" s="162"/>
      <c r="D43" s="165" t="s">
        <v>151</v>
      </c>
      <c r="E43" s="165"/>
      <c r="F43" s="165"/>
      <c r="G43" s="166"/>
      <c r="H43" s="185"/>
      <c r="I43" s="185"/>
      <c r="J43" s="130"/>
      <c r="N43" s="10"/>
    </row>
    <row r="44" spans="1:19" s="142" customFormat="1" ht="16.5" customHeight="1" x14ac:dyDescent="0.35">
      <c r="A44" s="130"/>
      <c r="B44" s="183"/>
      <c r="C44" s="184"/>
      <c r="D44" s="183"/>
      <c r="E44" s="130"/>
      <c r="F44" s="130"/>
      <c r="G44" s="185"/>
      <c r="H44" s="185"/>
      <c r="I44" s="185"/>
      <c r="L44" s="5"/>
      <c r="N44" s="10"/>
    </row>
    <row r="45" spans="1:19" s="142" customFormat="1" ht="16.5" customHeight="1" x14ac:dyDescent="0.35">
      <c r="A45" s="29"/>
      <c r="B45" s="30"/>
      <c r="C45" s="31"/>
      <c r="D45" s="30"/>
      <c r="E45" s="29"/>
      <c r="F45" s="29"/>
      <c r="G45" s="32"/>
      <c r="H45" s="32"/>
      <c r="I45" s="32"/>
      <c r="L45" s="5"/>
      <c r="N45" s="10"/>
    </row>
    <row r="46" spans="1:19" s="142" customFormat="1" ht="16.5" customHeight="1" x14ac:dyDescent="0.35">
      <c r="A46" s="130"/>
      <c r="B46" s="183"/>
      <c r="C46" s="184"/>
      <c r="D46" s="183"/>
      <c r="E46" s="130"/>
      <c r="F46" s="130"/>
      <c r="G46" s="185"/>
      <c r="H46" s="185"/>
      <c r="I46" s="185"/>
      <c r="L46" s="5"/>
      <c r="N46" s="10"/>
    </row>
    <row r="47" spans="1:19" ht="16.5" customHeight="1" x14ac:dyDescent="0.35">
      <c r="A47" s="34" t="s">
        <v>273</v>
      </c>
      <c r="F47" s="33"/>
      <c r="G47" s="35"/>
      <c r="H47" s="1"/>
      <c r="I47" s="1"/>
      <c r="J47" s="10"/>
      <c r="K47" s="5"/>
      <c r="M47" s="36"/>
      <c r="S47" s="37"/>
    </row>
    <row r="48" spans="1:19" ht="16.5" customHeight="1" x14ac:dyDescent="0.35">
      <c r="B48" s="39"/>
      <c r="C48" s="40"/>
      <c r="D48" s="39"/>
      <c r="G48" s="1"/>
      <c r="H48" s="1"/>
      <c r="I48" s="1"/>
      <c r="J48" s="10"/>
      <c r="K48" s="5"/>
      <c r="M48" s="24"/>
    </row>
    <row r="49" spans="1:20" ht="16.5" customHeight="1" x14ac:dyDescent="0.35">
      <c r="C49" s="188" t="s">
        <v>269</v>
      </c>
      <c r="D49" s="189"/>
      <c r="E49" s="189"/>
      <c r="F49" s="190"/>
      <c r="G49" s="191"/>
      <c r="H49" s="1"/>
      <c r="I49" s="1"/>
      <c r="J49" s="10"/>
      <c r="K49" s="5"/>
      <c r="M49" s="24"/>
      <c r="N49" s="24"/>
      <c r="O49" s="10"/>
    </row>
    <row r="50" spans="1:20" ht="16.5" customHeight="1" x14ac:dyDescent="0.35">
      <c r="C50" s="45">
        <f>+L236</f>
        <v>15460.707812000002</v>
      </c>
      <c r="D50" s="173" t="s">
        <v>270</v>
      </c>
      <c r="E50" s="174"/>
      <c r="F50" s="174"/>
      <c r="G50" s="175"/>
      <c r="H50" s="1"/>
      <c r="I50" s="1"/>
      <c r="J50" s="10"/>
      <c r="K50" s="5"/>
      <c r="M50" s="24"/>
      <c r="P50" s="5"/>
    </row>
    <row r="51" spans="1:20" ht="16.5" customHeight="1" x14ac:dyDescent="0.35">
      <c r="B51" s="46"/>
      <c r="C51" s="47"/>
      <c r="D51" s="176" t="s">
        <v>151</v>
      </c>
      <c r="E51" s="165"/>
      <c r="F51" s="165"/>
      <c r="G51" s="166"/>
      <c r="H51" s="1"/>
      <c r="I51" s="1"/>
      <c r="J51" s="10"/>
      <c r="K51" s="5"/>
      <c r="M51" s="24"/>
      <c r="O51" s="20"/>
      <c r="P51" s="5"/>
    </row>
    <row r="52" spans="1:20" s="142" customFormat="1" ht="16.5" customHeight="1" x14ac:dyDescent="0.35">
      <c r="B52" s="46"/>
      <c r="C52" s="187"/>
      <c r="D52" s="182"/>
      <c r="E52" s="182"/>
      <c r="F52" s="182"/>
      <c r="G52" s="182"/>
      <c r="H52" s="1"/>
      <c r="I52" s="1"/>
      <c r="J52" s="10"/>
      <c r="K52" s="5"/>
      <c r="L52" s="5"/>
      <c r="M52" s="24"/>
      <c r="O52" s="20"/>
      <c r="P52" s="5"/>
    </row>
    <row r="53" spans="1:20" s="142" customFormat="1" ht="16.5" customHeight="1" x14ac:dyDescent="0.35">
      <c r="A53" s="142" t="s">
        <v>274</v>
      </c>
      <c r="B53" s="46"/>
      <c r="C53" s="187"/>
      <c r="D53" s="182"/>
      <c r="E53" s="182"/>
      <c r="F53" s="182"/>
      <c r="G53" s="182"/>
      <c r="H53" s="1"/>
      <c r="I53" s="1"/>
      <c r="J53" s="10"/>
      <c r="K53" s="5"/>
      <c r="L53" s="5"/>
      <c r="M53" s="24"/>
      <c r="O53" s="20"/>
      <c r="P53" s="5"/>
    </row>
    <row r="54" spans="1:20" s="142" customFormat="1" ht="16.5" customHeight="1" x14ac:dyDescent="0.35">
      <c r="B54" s="46"/>
      <c r="C54" s="187"/>
      <c r="D54" s="182"/>
      <c r="E54" s="182"/>
      <c r="F54" s="182"/>
      <c r="G54" s="182"/>
      <c r="H54" s="1"/>
      <c r="I54" s="1"/>
      <c r="J54" s="10"/>
      <c r="K54" s="5"/>
      <c r="L54" s="5"/>
      <c r="M54" s="24"/>
      <c r="O54" s="20"/>
      <c r="P54" s="5"/>
    </row>
    <row r="55" spans="1:20" s="142" customFormat="1" ht="16.5" customHeight="1" x14ac:dyDescent="0.35">
      <c r="B55" s="46"/>
      <c r="C55" s="187"/>
      <c r="D55" s="182"/>
      <c r="E55" s="182"/>
      <c r="F55" s="182"/>
      <c r="G55" s="182"/>
      <c r="H55" s="1"/>
      <c r="I55" s="1"/>
      <c r="J55" s="10"/>
      <c r="K55" s="5"/>
      <c r="L55" s="5"/>
      <c r="M55" s="24"/>
      <c r="O55" s="20"/>
      <c r="P55" s="5"/>
    </row>
    <row r="56" spans="1:20" ht="16.5" customHeight="1" x14ac:dyDescent="0.4">
      <c r="A56" s="48" t="s">
        <v>20</v>
      </c>
      <c r="H56" s="10"/>
      <c r="I56" s="10"/>
      <c r="O56" s="20"/>
      <c r="P56" s="5"/>
    </row>
    <row r="57" spans="1:20" ht="18" customHeight="1" x14ac:dyDescent="0.35">
      <c r="B57" s="19"/>
      <c r="C57" s="19"/>
      <c r="D57" s="19"/>
      <c r="E57" s="19"/>
      <c r="F57" s="19"/>
      <c r="G57" s="19"/>
      <c r="H57" s="19"/>
      <c r="I57" s="19"/>
      <c r="J57" s="10"/>
      <c r="O57" s="20"/>
      <c r="P57" s="5"/>
    </row>
    <row r="58" spans="1:20" ht="16.5" customHeight="1" x14ac:dyDescent="0.3">
      <c r="D58" s="10"/>
      <c r="F58" s="10"/>
      <c r="G58" s="10"/>
      <c r="H58" s="10"/>
      <c r="I58" s="10"/>
    </row>
    <row r="59" spans="1:20" ht="16.5" customHeight="1" x14ac:dyDescent="0.35">
      <c r="A59" s="49" t="s">
        <v>21</v>
      </c>
      <c r="B59" s="50" t="s">
        <v>152</v>
      </c>
      <c r="C59" s="51"/>
      <c r="D59" s="51"/>
      <c r="E59" s="51"/>
      <c r="F59" s="51"/>
      <c r="G59" s="52" t="s">
        <v>22</v>
      </c>
      <c r="I59" s="19"/>
      <c r="J59" s="10"/>
      <c r="K59" s="53" t="s">
        <v>23</v>
      </c>
      <c r="L59" s="54" t="s">
        <v>24</v>
      </c>
      <c r="M59" s="55" t="s">
        <v>25</v>
      </c>
      <c r="P59" s="5"/>
      <c r="R59" s="28"/>
      <c r="T59" s="56"/>
    </row>
    <row r="60" spans="1:20" ht="16.5" customHeight="1" x14ac:dyDescent="0.35">
      <c r="A60" s="10"/>
      <c r="B60" s="57" t="s">
        <v>153</v>
      </c>
      <c r="C60" s="19"/>
      <c r="D60" s="19"/>
      <c r="E60" s="19"/>
      <c r="F60" s="19"/>
      <c r="G60" s="58" t="s">
        <v>158</v>
      </c>
      <c r="I60" s="19"/>
      <c r="J60" s="10"/>
      <c r="K60" s="61"/>
      <c r="L60" s="62">
        <v>500</v>
      </c>
      <c r="M60" s="21" t="s">
        <v>192</v>
      </c>
      <c r="O60" s="21">
        <v>80</v>
      </c>
      <c r="P60" s="21">
        <v>6</v>
      </c>
      <c r="Q60" s="21">
        <f>O60*P60</f>
        <v>480</v>
      </c>
    </row>
    <row r="61" spans="1:20" ht="16.5" customHeight="1" x14ac:dyDescent="0.35">
      <c r="A61" s="10"/>
      <c r="B61" s="25" t="s">
        <v>154</v>
      </c>
      <c r="C61" s="19"/>
      <c r="D61" s="19"/>
      <c r="E61" s="19"/>
      <c r="F61" s="19"/>
      <c r="G61" s="58" t="s">
        <v>157</v>
      </c>
      <c r="H61" s="19"/>
      <c r="I61" s="19"/>
      <c r="J61" s="10"/>
      <c r="K61" s="61"/>
      <c r="L61" s="62"/>
      <c r="M61" s="24" t="s">
        <v>191</v>
      </c>
    </row>
    <row r="62" spans="1:20" ht="16.5" customHeight="1" x14ac:dyDescent="0.35">
      <c r="A62" s="10"/>
      <c r="D62" s="19"/>
      <c r="E62" s="19"/>
      <c r="F62" s="19"/>
      <c r="G62" s="63"/>
      <c r="H62" s="19"/>
      <c r="I62" s="19"/>
      <c r="J62" s="10"/>
      <c r="K62" s="59"/>
      <c r="L62" s="60"/>
      <c r="M62" s="64"/>
      <c r="N62" s="24"/>
      <c r="O62" s="10"/>
    </row>
    <row r="63" spans="1:20" ht="16.5" customHeight="1" x14ac:dyDescent="0.35">
      <c r="A63" s="10"/>
      <c r="B63" s="28" t="s">
        <v>155</v>
      </c>
      <c r="D63" s="19"/>
      <c r="E63" s="19"/>
      <c r="F63" s="19"/>
      <c r="H63" s="19"/>
      <c r="I63" s="19"/>
      <c r="J63" s="10"/>
      <c r="K63" s="59"/>
      <c r="L63" s="62"/>
      <c r="M63" s="24"/>
      <c r="N63" s="57"/>
      <c r="P63" s="5"/>
    </row>
    <row r="64" spans="1:20" ht="16.5" customHeight="1" x14ac:dyDescent="0.35">
      <c r="A64" s="10"/>
      <c r="B64" s="57" t="s">
        <v>161</v>
      </c>
      <c r="D64" s="19"/>
      <c r="E64" s="19"/>
      <c r="F64" s="19"/>
      <c r="H64" s="19"/>
      <c r="I64" s="19"/>
      <c r="J64" s="10"/>
      <c r="K64" s="59"/>
      <c r="L64" s="62"/>
      <c r="M64" s="24"/>
      <c r="P64" s="5"/>
    </row>
    <row r="65" spans="1:16" ht="16.5" customHeight="1" x14ac:dyDescent="0.35">
      <c r="A65" s="10"/>
      <c r="D65" s="19"/>
      <c r="E65" s="19"/>
      <c r="F65" s="19"/>
      <c r="G65" s="65"/>
      <c r="H65" s="19"/>
      <c r="I65" s="19"/>
      <c r="J65" s="10"/>
      <c r="K65" s="59"/>
      <c r="L65" s="62"/>
      <c r="M65" s="24"/>
      <c r="P65" s="5"/>
    </row>
    <row r="66" spans="1:16" ht="16.5" customHeight="1" x14ac:dyDescent="0.35">
      <c r="A66" s="10"/>
      <c r="B66" s="57" t="s">
        <v>156</v>
      </c>
      <c r="D66" s="19"/>
      <c r="E66" s="19"/>
      <c r="F66" s="19"/>
      <c r="G66" s="65"/>
      <c r="H66" s="19"/>
      <c r="I66" s="19"/>
      <c r="J66" s="10"/>
      <c r="K66" s="59"/>
      <c r="L66" s="62"/>
      <c r="M66" s="24"/>
      <c r="P66" s="5"/>
    </row>
    <row r="67" spans="1:16" ht="16.5" customHeight="1" x14ac:dyDescent="0.35">
      <c r="A67" s="129"/>
      <c r="B67" s="192" t="s">
        <v>162</v>
      </c>
      <c r="C67" s="130"/>
      <c r="D67" s="131"/>
      <c r="E67" s="131"/>
      <c r="F67" s="131"/>
      <c r="G67" s="193"/>
      <c r="H67" s="131"/>
      <c r="I67" s="131"/>
      <c r="J67" s="129"/>
      <c r="K67" s="59"/>
      <c r="L67" s="62"/>
      <c r="M67" s="24"/>
      <c r="P67" s="5"/>
    </row>
    <row r="68" spans="1:16" s="142" customFormat="1" ht="16.5" customHeight="1" x14ac:dyDescent="0.35">
      <c r="A68" s="76"/>
      <c r="B68" s="140"/>
      <c r="C68" s="29"/>
      <c r="D68" s="77"/>
      <c r="E68" s="77"/>
      <c r="F68" s="77"/>
      <c r="G68" s="139"/>
      <c r="H68" s="77"/>
      <c r="I68" s="77"/>
      <c r="J68" s="10"/>
      <c r="K68" s="59"/>
      <c r="L68" s="62"/>
      <c r="M68" s="24"/>
      <c r="P68" s="5"/>
    </row>
    <row r="69" spans="1:16" ht="16.5" customHeight="1" x14ac:dyDescent="0.35">
      <c r="A69" s="10"/>
      <c r="D69" s="19"/>
      <c r="E69" s="19"/>
      <c r="F69" s="19"/>
      <c r="G69" s="65"/>
      <c r="H69" s="19"/>
      <c r="I69" s="19"/>
      <c r="J69" s="10"/>
      <c r="K69" s="59"/>
      <c r="L69" s="62"/>
      <c r="M69" s="24"/>
      <c r="P69" s="5"/>
    </row>
    <row r="70" spans="1:16" ht="16.5" customHeight="1" x14ac:dyDescent="0.35">
      <c r="A70" s="10"/>
      <c r="B70" s="1" t="s">
        <v>272</v>
      </c>
      <c r="D70" s="19"/>
      <c r="E70" s="19"/>
      <c r="F70" s="19"/>
      <c r="G70" s="65"/>
      <c r="H70" s="19"/>
      <c r="I70" s="19"/>
      <c r="J70" s="10"/>
      <c r="K70" s="59"/>
      <c r="L70" s="62"/>
      <c r="M70" s="24"/>
      <c r="O70" s="21">
        <f>2000+500</f>
        <v>2500</v>
      </c>
      <c r="P70" s="5"/>
    </row>
    <row r="71" spans="1:16" s="142" customFormat="1" ht="16.5" customHeight="1" x14ac:dyDescent="0.35">
      <c r="A71" s="10"/>
      <c r="B71" s="27" t="s">
        <v>271</v>
      </c>
      <c r="D71" s="19"/>
      <c r="E71" s="19"/>
      <c r="F71" s="19"/>
      <c r="G71" s="65"/>
      <c r="H71" s="19"/>
      <c r="I71" s="19"/>
      <c r="J71" s="10"/>
      <c r="K71" s="59"/>
      <c r="L71" s="62"/>
      <c r="M71" s="24"/>
      <c r="P71" s="5"/>
    </row>
    <row r="72" spans="1:16" s="142" customFormat="1" ht="16.5" customHeight="1" x14ac:dyDescent="0.35">
      <c r="A72" s="10"/>
      <c r="D72" s="19"/>
      <c r="E72" s="19"/>
      <c r="F72" s="19"/>
      <c r="G72" s="65"/>
      <c r="H72" s="19"/>
      <c r="I72" s="19"/>
      <c r="J72" s="10"/>
      <c r="K72" s="59"/>
      <c r="L72" s="62"/>
      <c r="M72" s="24"/>
      <c r="P72" s="5"/>
    </row>
    <row r="73" spans="1:16" ht="16.5" customHeight="1" x14ac:dyDescent="0.35">
      <c r="A73" s="10"/>
      <c r="B73" s="27" t="s">
        <v>160</v>
      </c>
      <c r="D73" s="19"/>
      <c r="E73" s="19"/>
      <c r="F73" s="19"/>
      <c r="G73" s="65"/>
      <c r="H73" s="19"/>
      <c r="I73" s="19"/>
      <c r="J73" s="10"/>
      <c r="K73" s="59"/>
      <c r="L73" s="62"/>
      <c r="M73" s="24"/>
      <c r="P73" s="5"/>
    </row>
    <row r="74" spans="1:16" ht="16.5" customHeight="1" x14ac:dyDescent="0.35">
      <c r="A74" s="10"/>
      <c r="B74" s="27" t="s">
        <v>204</v>
      </c>
      <c r="D74" s="19"/>
      <c r="E74" s="19"/>
      <c r="F74" s="19"/>
      <c r="G74" s="65"/>
      <c r="H74" s="19"/>
      <c r="I74" s="19"/>
      <c r="J74" s="10"/>
      <c r="K74" s="59"/>
      <c r="L74" s="62"/>
      <c r="M74" s="24"/>
      <c r="P74" s="5"/>
    </row>
    <row r="75" spans="1:16" ht="9" customHeight="1" x14ac:dyDescent="0.35">
      <c r="A75" s="10"/>
      <c r="D75" s="19"/>
      <c r="E75" s="19"/>
      <c r="F75" s="19"/>
      <c r="G75" s="65"/>
      <c r="H75" s="19"/>
      <c r="I75" s="19"/>
      <c r="J75" s="10"/>
      <c r="K75" s="59"/>
      <c r="L75" s="62"/>
      <c r="M75" s="24"/>
      <c r="P75" s="5"/>
    </row>
    <row r="76" spans="1:16" ht="16.5" customHeight="1" x14ac:dyDescent="0.35">
      <c r="A76" s="10"/>
      <c r="C76" s="21" t="s">
        <v>224</v>
      </c>
      <c r="D76" s="19"/>
      <c r="E76" s="19"/>
      <c r="F76" s="19"/>
      <c r="G76" s="65"/>
      <c r="H76" s="19"/>
      <c r="I76" s="19"/>
      <c r="J76" s="10"/>
      <c r="K76" s="59"/>
      <c r="L76" s="62"/>
      <c r="M76" s="24"/>
      <c r="P76" s="5"/>
    </row>
    <row r="77" spans="1:16" ht="16.5" customHeight="1" x14ac:dyDescent="0.35">
      <c r="A77" s="10"/>
      <c r="C77" s="68" t="s">
        <v>163</v>
      </c>
      <c r="D77" s="19"/>
      <c r="E77" s="19"/>
      <c r="F77" s="19"/>
      <c r="G77" s="65"/>
      <c r="H77" s="19"/>
      <c r="I77" s="19"/>
      <c r="J77" s="10"/>
      <c r="K77" s="59"/>
      <c r="L77" s="62"/>
      <c r="M77" s="24"/>
      <c r="P77" s="5"/>
    </row>
    <row r="78" spans="1:16" ht="16.5" customHeight="1" x14ac:dyDescent="0.35">
      <c r="A78" s="10"/>
      <c r="B78" s="68"/>
      <c r="C78" s="68" t="s">
        <v>99</v>
      </c>
      <c r="D78" s="19"/>
      <c r="E78" s="19"/>
      <c r="F78" s="19"/>
      <c r="G78" s="65"/>
      <c r="H78" s="19"/>
      <c r="I78" s="19"/>
      <c r="J78" s="10"/>
      <c r="K78" s="59"/>
      <c r="L78" s="62"/>
      <c r="M78" s="24"/>
      <c r="P78" s="5"/>
    </row>
    <row r="79" spans="1:16" ht="16.5" customHeight="1" x14ac:dyDescent="0.35">
      <c r="A79" s="10"/>
      <c r="B79" s="68"/>
      <c r="C79" s="68" t="s">
        <v>100</v>
      </c>
      <c r="D79" s="19"/>
      <c r="E79" s="19"/>
      <c r="F79" s="19"/>
      <c r="G79" s="65"/>
      <c r="H79" s="19"/>
      <c r="I79" s="19"/>
      <c r="J79" s="10"/>
      <c r="K79" s="59"/>
      <c r="L79" s="62"/>
      <c r="M79" s="24"/>
      <c r="P79" s="5"/>
    </row>
    <row r="80" spans="1:16" ht="16.5" customHeight="1" x14ac:dyDescent="0.35">
      <c r="A80" s="10"/>
      <c r="B80" s="68"/>
      <c r="C80" s="68" t="s">
        <v>101</v>
      </c>
      <c r="D80" s="19"/>
      <c r="E80" s="19"/>
      <c r="F80" s="19"/>
      <c r="G80" s="65"/>
      <c r="H80" s="19"/>
      <c r="I80" s="19"/>
      <c r="J80" s="10"/>
      <c r="K80" s="59"/>
      <c r="L80" s="62"/>
      <c r="M80" s="24"/>
      <c r="P80" s="5"/>
    </row>
    <row r="81" spans="1:16" ht="16.5" customHeight="1" x14ac:dyDescent="0.35">
      <c r="A81" s="10"/>
      <c r="B81" s="68"/>
      <c r="C81" s="68" t="s">
        <v>37</v>
      </c>
      <c r="D81" s="19"/>
      <c r="E81" s="19"/>
      <c r="F81" s="19"/>
      <c r="G81" s="65"/>
      <c r="H81" s="19"/>
      <c r="I81" s="19"/>
      <c r="J81" s="10"/>
      <c r="K81" s="59"/>
      <c r="L81" s="62"/>
      <c r="M81" s="24"/>
      <c r="P81" s="5"/>
    </row>
    <row r="82" spans="1:16" ht="16.5" customHeight="1" x14ac:dyDescent="0.35">
      <c r="A82" s="10"/>
      <c r="B82" s="68"/>
      <c r="C82" s="68" t="s">
        <v>193</v>
      </c>
      <c r="D82" s="19"/>
      <c r="E82" s="19"/>
      <c r="F82" s="19"/>
      <c r="G82" s="65"/>
      <c r="H82" s="19"/>
      <c r="I82" s="19"/>
      <c r="J82" s="10"/>
      <c r="K82" s="59"/>
      <c r="L82" s="62"/>
      <c r="M82" s="24"/>
      <c r="P82" s="5"/>
    </row>
    <row r="83" spans="1:16" ht="16.5" customHeight="1" x14ac:dyDescent="0.35">
      <c r="A83" s="10"/>
      <c r="B83" s="68"/>
      <c r="C83" s="68" t="s">
        <v>186</v>
      </c>
      <c r="D83" s="19"/>
      <c r="E83" s="19"/>
      <c r="F83" s="19"/>
      <c r="G83" s="65"/>
      <c r="H83" s="19"/>
      <c r="I83" s="19"/>
      <c r="J83" s="10"/>
      <c r="K83" s="59"/>
      <c r="L83" s="62"/>
      <c r="M83" s="24"/>
      <c r="P83" s="5"/>
    </row>
    <row r="84" spans="1:16" ht="16.5" customHeight="1" x14ac:dyDescent="0.35">
      <c r="A84" s="10"/>
      <c r="C84" s="21" t="s">
        <v>187</v>
      </c>
      <c r="D84" s="19"/>
      <c r="E84" s="19"/>
      <c r="F84" s="19"/>
      <c r="G84" s="65"/>
      <c r="H84" s="19"/>
      <c r="I84" s="19"/>
      <c r="J84" s="10"/>
      <c r="K84" s="59"/>
      <c r="L84" s="62"/>
      <c r="M84" s="24"/>
      <c r="P84" s="5"/>
    </row>
    <row r="85" spans="1:16" ht="16.5" customHeight="1" x14ac:dyDescent="0.3">
      <c r="H85" s="66"/>
      <c r="J85" s="10"/>
      <c r="K85" s="61"/>
      <c r="L85" s="74"/>
      <c r="M85" s="24"/>
    </row>
    <row r="86" spans="1:16" ht="16.5" customHeight="1" x14ac:dyDescent="0.3">
      <c r="H86" s="66"/>
      <c r="J86" s="10"/>
      <c r="K86" s="61"/>
      <c r="L86" s="74"/>
      <c r="M86" s="24"/>
    </row>
    <row r="87" spans="1:16" ht="16.5" customHeight="1" x14ac:dyDescent="0.3">
      <c r="H87" s="66"/>
      <c r="J87" s="10"/>
      <c r="K87" s="61"/>
      <c r="L87" s="74"/>
      <c r="O87" s="72"/>
    </row>
    <row r="88" spans="1:16" ht="16.5" customHeight="1" x14ac:dyDescent="0.35">
      <c r="A88" s="10"/>
      <c r="H88" s="19"/>
      <c r="I88" s="19"/>
      <c r="J88" s="10"/>
      <c r="K88" s="59"/>
      <c r="L88" s="60"/>
      <c r="M88" s="64"/>
      <c r="N88" s="24"/>
      <c r="O88" s="10"/>
    </row>
    <row r="89" spans="1:16" ht="16.5" customHeight="1" x14ac:dyDescent="0.35">
      <c r="A89" s="10"/>
      <c r="F89" s="68"/>
      <c r="H89" s="19"/>
      <c r="I89" s="19"/>
      <c r="J89" s="10"/>
      <c r="K89" s="59"/>
      <c r="L89" s="81">
        <f>SUM(L60:L88)</f>
        <v>500</v>
      </c>
      <c r="M89" s="82" t="s">
        <v>51</v>
      </c>
      <c r="N89" s="24"/>
      <c r="O89" s="10"/>
    </row>
    <row r="90" spans="1:16" s="120" customFormat="1" ht="16.5" customHeight="1" x14ac:dyDescent="0.35">
      <c r="A90" s="119"/>
      <c r="C90" s="121"/>
      <c r="F90" s="121"/>
      <c r="H90" s="122"/>
      <c r="I90" s="122"/>
      <c r="J90" s="119"/>
      <c r="L90" s="123"/>
      <c r="M90" s="124"/>
      <c r="N90" s="125"/>
      <c r="O90" s="119"/>
    </row>
    <row r="91" spans="1:16" s="120" customFormat="1" ht="16.5" customHeight="1" x14ac:dyDescent="0.3">
      <c r="A91" s="119"/>
      <c r="L91" s="123"/>
      <c r="M91" s="124"/>
      <c r="N91" s="125"/>
      <c r="O91" s="119"/>
    </row>
    <row r="92" spans="1:16" s="120" customFormat="1" ht="16.5" customHeight="1" x14ac:dyDescent="0.3">
      <c r="A92" s="119"/>
      <c r="L92" s="123"/>
      <c r="M92" s="124"/>
      <c r="N92" s="125"/>
      <c r="O92" s="119"/>
    </row>
    <row r="93" spans="1:16" s="120" customFormat="1" ht="16.5" customHeight="1" x14ac:dyDescent="0.35">
      <c r="A93" s="119"/>
      <c r="C93" s="21" t="s">
        <v>159</v>
      </c>
      <c r="D93" s="21"/>
      <c r="E93" s="21"/>
      <c r="F93" s="121"/>
      <c r="H93" s="122"/>
      <c r="I93" s="122"/>
      <c r="J93" s="119"/>
      <c r="L93" s="123"/>
      <c r="M93" s="124"/>
      <c r="N93" s="125"/>
      <c r="O93" s="119"/>
    </row>
    <row r="94" spans="1:16" s="120" customFormat="1" ht="16.5" customHeight="1" x14ac:dyDescent="0.35">
      <c r="A94" s="119"/>
      <c r="C94" s="68" t="s">
        <v>42</v>
      </c>
      <c r="D94" s="21"/>
      <c r="E94" s="68" t="s">
        <v>43</v>
      </c>
      <c r="F94" s="121"/>
      <c r="H94" s="122"/>
      <c r="I94" s="122"/>
      <c r="J94" s="119"/>
      <c r="L94" s="123"/>
      <c r="M94" s="124"/>
      <c r="N94" s="125"/>
      <c r="O94" s="119"/>
    </row>
    <row r="95" spans="1:16" s="120" customFormat="1" ht="16.5" customHeight="1" x14ac:dyDescent="0.35">
      <c r="A95" s="119"/>
      <c r="C95" s="68" t="s">
        <v>44</v>
      </c>
      <c r="D95" s="21"/>
      <c r="E95" s="68" t="s">
        <v>45</v>
      </c>
      <c r="F95" s="121"/>
      <c r="H95" s="122"/>
      <c r="I95" s="122"/>
      <c r="J95" s="119"/>
      <c r="L95" s="123"/>
      <c r="M95" s="124"/>
      <c r="N95" s="125"/>
      <c r="O95" s="119"/>
    </row>
    <row r="96" spans="1:16" s="120" customFormat="1" ht="16.5" customHeight="1" x14ac:dyDescent="0.35">
      <c r="A96" s="119"/>
      <c r="C96" s="68" t="s">
        <v>46</v>
      </c>
      <c r="D96" s="21"/>
      <c r="E96" s="68" t="s">
        <v>47</v>
      </c>
      <c r="F96" s="121"/>
      <c r="H96" s="122"/>
      <c r="I96" s="122"/>
      <c r="J96" s="119"/>
      <c r="L96" s="123"/>
      <c r="M96" s="124"/>
      <c r="N96" s="125"/>
      <c r="O96" s="119"/>
    </row>
    <row r="97" spans="1:15" s="120" customFormat="1" ht="16.5" customHeight="1" x14ac:dyDescent="0.35">
      <c r="A97" s="119"/>
      <c r="C97" s="121"/>
      <c r="F97" s="121"/>
      <c r="H97" s="122"/>
      <c r="I97" s="122"/>
      <c r="J97" s="119"/>
      <c r="L97" s="123"/>
      <c r="M97" s="124"/>
      <c r="N97" s="125"/>
      <c r="O97" s="119"/>
    </row>
    <row r="98" spans="1:15" s="120" customFormat="1" ht="16.5" customHeight="1" x14ac:dyDescent="0.35">
      <c r="A98" s="119"/>
      <c r="C98" s="121"/>
      <c r="F98" s="121"/>
      <c r="H98" s="122"/>
      <c r="I98" s="122"/>
      <c r="J98" s="119"/>
      <c r="L98" s="123"/>
      <c r="M98" s="124"/>
      <c r="N98" s="125"/>
      <c r="O98" s="119"/>
    </row>
    <row r="99" spans="1:15" s="120" customFormat="1" ht="16.5" customHeight="1" x14ac:dyDescent="0.35">
      <c r="A99" s="119"/>
      <c r="C99" s="121"/>
      <c r="F99" s="121"/>
      <c r="H99" s="122"/>
      <c r="I99" s="122"/>
      <c r="J99" s="119"/>
      <c r="L99" s="123"/>
      <c r="M99" s="124"/>
      <c r="N99" s="125"/>
      <c r="O99" s="119"/>
    </row>
    <row r="100" spans="1:15" s="120" customFormat="1" ht="16.5" customHeight="1" x14ac:dyDescent="0.35">
      <c r="A100" s="119"/>
      <c r="C100" s="121"/>
      <c r="F100" s="121"/>
      <c r="H100" s="122"/>
      <c r="I100" s="122"/>
      <c r="J100" s="119"/>
      <c r="L100" s="123"/>
      <c r="M100" s="124"/>
      <c r="N100" s="125"/>
      <c r="O100" s="119"/>
    </row>
    <row r="101" spans="1:15" s="120" customFormat="1" ht="16.5" customHeight="1" x14ac:dyDescent="0.35">
      <c r="A101" s="119"/>
      <c r="C101" s="121"/>
      <c r="F101" s="121"/>
      <c r="H101" s="122"/>
      <c r="I101" s="122"/>
      <c r="J101" s="119"/>
      <c r="L101" s="123"/>
      <c r="M101" s="124"/>
      <c r="N101" s="125"/>
      <c r="O101" s="119"/>
    </row>
    <row r="102" spans="1:15" s="120" customFormat="1" ht="16.5" customHeight="1" x14ac:dyDescent="0.35">
      <c r="A102" s="119"/>
      <c r="C102" s="121"/>
      <c r="F102" s="121"/>
      <c r="H102" s="122"/>
      <c r="I102" s="122"/>
      <c r="J102" s="119"/>
      <c r="L102" s="123"/>
      <c r="M102" s="124"/>
      <c r="N102" s="125"/>
      <c r="O102" s="119"/>
    </row>
    <row r="103" spans="1:15" s="120" customFormat="1" ht="16.5" customHeight="1" x14ac:dyDescent="0.35">
      <c r="A103" s="119"/>
      <c r="C103" s="121"/>
      <c r="F103" s="121"/>
      <c r="H103" s="122"/>
      <c r="I103" s="122"/>
      <c r="J103" s="119"/>
      <c r="L103" s="123"/>
      <c r="M103" s="124"/>
      <c r="N103" s="125"/>
      <c r="O103" s="119"/>
    </row>
    <row r="104" spans="1:15" s="120" customFormat="1" ht="16.5" customHeight="1" x14ac:dyDescent="0.35">
      <c r="A104" s="119"/>
      <c r="C104" s="121"/>
      <c r="F104" s="121"/>
      <c r="H104" s="122"/>
      <c r="I104" s="122"/>
      <c r="J104" s="119"/>
      <c r="L104" s="123"/>
      <c r="M104" s="124"/>
      <c r="N104" s="125"/>
      <c r="O104" s="119"/>
    </row>
    <row r="105" spans="1:15" s="120" customFormat="1" ht="16.5" customHeight="1" x14ac:dyDescent="0.35">
      <c r="A105" s="119"/>
      <c r="C105" s="121"/>
      <c r="F105" s="121"/>
      <c r="H105" s="122"/>
      <c r="I105" s="122"/>
      <c r="J105" s="119"/>
      <c r="L105" s="123"/>
      <c r="M105" s="124"/>
      <c r="N105" s="125"/>
      <c r="O105" s="119"/>
    </row>
    <row r="106" spans="1:15" s="120" customFormat="1" ht="16.5" customHeight="1" x14ac:dyDescent="0.35">
      <c r="A106" s="119"/>
      <c r="C106" s="121"/>
      <c r="F106" s="121"/>
      <c r="H106" s="122"/>
      <c r="I106" s="122"/>
      <c r="J106" s="119"/>
      <c r="L106" s="123"/>
      <c r="M106" s="124"/>
      <c r="N106" s="125"/>
      <c r="O106" s="119"/>
    </row>
    <row r="107" spans="1:15" s="120" customFormat="1" ht="16.5" customHeight="1" x14ac:dyDescent="0.35">
      <c r="A107" s="119"/>
      <c r="C107" s="121"/>
      <c r="F107" s="121"/>
      <c r="H107" s="122"/>
      <c r="I107" s="122"/>
      <c r="J107" s="119"/>
      <c r="L107" s="123"/>
      <c r="M107" s="124"/>
      <c r="N107" s="125"/>
      <c r="O107" s="119"/>
    </row>
    <row r="108" spans="1:15" s="120" customFormat="1" ht="16.5" customHeight="1" x14ac:dyDescent="0.35">
      <c r="A108" s="119"/>
      <c r="C108" s="121"/>
      <c r="F108" s="121"/>
      <c r="H108" s="122"/>
      <c r="I108" s="122"/>
      <c r="J108" s="119"/>
      <c r="L108" s="123"/>
      <c r="M108" s="124"/>
      <c r="N108" s="125"/>
      <c r="O108" s="119"/>
    </row>
    <row r="109" spans="1:15" s="120" customFormat="1" ht="16.5" customHeight="1" x14ac:dyDescent="0.35">
      <c r="A109" s="119"/>
      <c r="C109" s="121"/>
      <c r="F109" s="121"/>
      <c r="H109" s="122"/>
      <c r="I109" s="122"/>
      <c r="J109" s="119"/>
      <c r="L109" s="123"/>
      <c r="M109" s="124"/>
      <c r="N109" s="125"/>
      <c r="O109" s="119"/>
    </row>
    <row r="110" spans="1:15" s="120" customFormat="1" ht="16.5" customHeight="1" x14ac:dyDescent="0.35">
      <c r="A110" s="119"/>
      <c r="C110" s="121"/>
      <c r="F110" s="121"/>
      <c r="H110" s="122"/>
      <c r="I110" s="122"/>
      <c r="J110" s="119"/>
      <c r="L110" s="123"/>
      <c r="M110" s="124"/>
      <c r="N110" s="125"/>
      <c r="O110" s="119"/>
    </row>
    <row r="111" spans="1:15" ht="16.5" customHeight="1" x14ac:dyDescent="0.35">
      <c r="A111" s="49" t="s">
        <v>52</v>
      </c>
      <c r="B111" s="50" t="s">
        <v>164</v>
      </c>
      <c r="C111" s="51"/>
      <c r="D111" s="50"/>
      <c r="E111" s="50"/>
      <c r="F111" s="50"/>
      <c r="G111" s="52" t="s">
        <v>53</v>
      </c>
      <c r="H111" s="66"/>
      <c r="J111" s="10"/>
      <c r="K111" s="53" t="s">
        <v>23</v>
      </c>
      <c r="L111" s="54" t="s">
        <v>24</v>
      </c>
      <c r="M111" s="55" t="s">
        <v>25</v>
      </c>
    </row>
    <row r="112" spans="1:15" ht="16.5" customHeight="1" x14ac:dyDescent="0.35">
      <c r="A112" s="1"/>
      <c r="B112" s="21" t="s">
        <v>96</v>
      </c>
      <c r="C112" s="19"/>
      <c r="G112" s="58" t="s">
        <v>27</v>
      </c>
      <c r="H112" s="66"/>
      <c r="J112" s="10"/>
      <c r="K112" s="61">
        <v>199</v>
      </c>
      <c r="L112" s="62">
        <f>K112*3</f>
        <v>597</v>
      </c>
      <c r="M112" s="24" t="s">
        <v>167</v>
      </c>
    </row>
    <row r="113" spans="1:17" ht="16.5" customHeight="1" x14ac:dyDescent="0.35">
      <c r="A113" s="1"/>
      <c r="B113" s="21" t="s">
        <v>97</v>
      </c>
      <c r="C113" s="19"/>
      <c r="H113" s="66"/>
      <c r="J113" s="10"/>
      <c r="K113" s="61">
        <v>199</v>
      </c>
      <c r="L113" s="62">
        <f>K113*2</f>
        <v>398</v>
      </c>
      <c r="M113" s="24" t="s">
        <v>56</v>
      </c>
    </row>
    <row r="114" spans="1:17" ht="16.5" customHeight="1" x14ac:dyDescent="0.35">
      <c r="A114" s="1"/>
      <c r="B114" s="21" t="s">
        <v>171</v>
      </c>
      <c r="C114" s="19"/>
      <c r="G114" s="126"/>
      <c r="H114" s="66"/>
      <c r="J114" s="10"/>
      <c r="K114" s="61">
        <v>199</v>
      </c>
      <c r="L114" s="62">
        <f>K114*1</f>
        <v>199</v>
      </c>
      <c r="M114" s="24" t="s">
        <v>246</v>
      </c>
    </row>
    <row r="115" spans="1:17" ht="16.5" customHeight="1" x14ac:dyDescent="0.35">
      <c r="A115" s="1"/>
      <c r="C115" s="19"/>
      <c r="H115" s="66"/>
      <c r="J115" s="10"/>
      <c r="K115" s="61">
        <f>K114/2</f>
        <v>99.5</v>
      </c>
      <c r="L115" s="62">
        <f>K115*1</f>
        <v>99.5</v>
      </c>
      <c r="M115" s="24" t="s">
        <v>247</v>
      </c>
    </row>
    <row r="116" spans="1:17" ht="16.5" customHeight="1" x14ac:dyDescent="0.35">
      <c r="A116" s="1"/>
      <c r="B116" s="150" t="s">
        <v>262</v>
      </c>
      <c r="C116" s="77"/>
      <c r="D116" s="29"/>
      <c r="E116" s="29"/>
      <c r="H116" s="66"/>
      <c r="J116" s="10"/>
      <c r="K116" s="67"/>
      <c r="L116" s="60"/>
      <c r="M116" s="24"/>
    </row>
    <row r="117" spans="1:17" s="120" customFormat="1" ht="16.5" customHeight="1" x14ac:dyDescent="0.35">
      <c r="A117" s="119"/>
      <c r="B117" s="21" t="s">
        <v>98</v>
      </c>
      <c r="C117" s="121"/>
      <c r="H117" s="122"/>
      <c r="I117" s="122"/>
      <c r="J117" s="119"/>
      <c r="K117" s="67"/>
      <c r="L117" s="60"/>
      <c r="M117" s="124"/>
      <c r="N117" s="125"/>
      <c r="O117" s="119"/>
    </row>
    <row r="118" spans="1:17" ht="16.5" customHeight="1" x14ac:dyDescent="0.35">
      <c r="A118" s="10"/>
      <c r="B118" s="27" t="s">
        <v>28</v>
      </c>
      <c r="D118" s="19"/>
      <c r="E118" s="19"/>
      <c r="F118" s="19"/>
      <c r="H118" s="19"/>
      <c r="I118" s="19"/>
      <c r="J118" s="10"/>
      <c r="K118" s="61">
        <f>L118/L34</f>
        <v>840</v>
      </c>
      <c r="L118" s="62">
        <f>2000+1500+500+100+100</f>
        <v>4200</v>
      </c>
      <c r="M118" s="24" t="s">
        <v>174</v>
      </c>
      <c r="N118" s="10"/>
      <c r="O118" s="10"/>
    </row>
    <row r="119" spans="1:17" ht="16.5" customHeight="1" x14ac:dyDescent="0.3">
      <c r="A119" s="10"/>
      <c r="G119" s="70"/>
      <c r="H119" s="66"/>
      <c r="J119" s="10"/>
      <c r="K119" s="61">
        <v>100</v>
      </c>
      <c r="L119" s="62">
        <f>K119*7</f>
        <v>700</v>
      </c>
      <c r="M119" s="24" t="s">
        <v>238</v>
      </c>
      <c r="N119" s="10"/>
      <c r="O119" s="10"/>
    </row>
    <row r="120" spans="1:17" ht="16.5" customHeight="1" x14ac:dyDescent="0.3">
      <c r="C120" s="68" t="s">
        <v>29</v>
      </c>
      <c r="G120" s="70"/>
      <c r="J120" s="10"/>
      <c r="K120" s="61">
        <v>850</v>
      </c>
      <c r="L120" s="62">
        <f>K120*3</f>
        <v>2550</v>
      </c>
      <c r="M120" s="24" t="s">
        <v>236</v>
      </c>
    </row>
    <row r="121" spans="1:17" ht="16.5" customHeight="1" x14ac:dyDescent="0.3">
      <c r="C121" s="69" t="s">
        <v>30</v>
      </c>
      <c r="G121" s="65"/>
      <c r="J121" s="10"/>
      <c r="K121" s="61">
        <v>680</v>
      </c>
      <c r="L121" s="62">
        <f>K121*2</f>
        <v>1360</v>
      </c>
      <c r="M121" s="24" t="s">
        <v>251</v>
      </c>
    </row>
    <row r="122" spans="1:17" ht="16.5" customHeight="1" x14ac:dyDescent="0.3">
      <c r="C122" s="68" t="s">
        <v>235</v>
      </c>
      <c r="G122" s="65"/>
      <c r="J122" s="10"/>
      <c r="K122" s="61"/>
      <c r="L122" s="62">
        <f>365+850</f>
        <v>1215</v>
      </c>
      <c r="M122" s="24" t="s">
        <v>239</v>
      </c>
      <c r="O122" s="21">
        <v>775</v>
      </c>
      <c r="P122" s="21">
        <v>25</v>
      </c>
      <c r="Q122" s="21">
        <f>O122+P122</f>
        <v>800</v>
      </c>
    </row>
    <row r="123" spans="1:17" ht="16.5" customHeight="1" x14ac:dyDescent="0.3">
      <c r="C123" s="68" t="s">
        <v>34</v>
      </c>
      <c r="D123" s="68"/>
      <c r="J123" s="10"/>
      <c r="K123" s="61">
        <v>150</v>
      </c>
      <c r="L123" s="62">
        <f>K123*7</f>
        <v>1050</v>
      </c>
      <c r="M123" s="177" t="s">
        <v>230</v>
      </c>
      <c r="O123" s="72">
        <f>K122-(K122*0.2)</f>
        <v>0</v>
      </c>
    </row>
    <row r="124" spans="1:17" ht="16.5" customHeight="1" x14ac:dyDescent="0.3">
      <c r="C124" s="68" t="s">
        <v>35</v>
      </c>
      <c r="D124" s="73"/>
      <c r="J124" s="10"/>
      <c r="K124" s="61">
        <v>150</v>
      </c>
      <c r="L124" s="62">
        <f>K124*7</f>
        <v>1050</v>
      </c>
      <c r="M124" s="177"/>
      <c r="O124" s="72"/>
    </row>
    <row r="125" spans="1:17" ht="16.5" customHeight="1" x14ac:dyDescent="0.3">
      <c r="C125" s="68" t="s">
        <v>36</v>
      </c>
      <c r="J125" s="10"/>
      <c r="K125" s="61">
        <v>190</v>
      </c>
      <c r="L125" s="62">
        <f>K125*7</f>
        <v>1330</v>
      </c>
      <c r="M125" s="177"/>
    </row>
    <row r="126" spans="1:17" ht="16.5" customHeight="1" x14ac:dyDescent="0.3">
      <c r="C126" s="69" t="s">
        <v>166</v>
      </c>
      <c r="J126" s="10"/>
      <c r="K126" s="61">
        <v>70</v>
      </c>
      <c r="L126" s="62">
        <f>K126*7</f>
        <v>490</v>
      </c>
      <c r="M126" s="177"/>
    </row>
    <row r="127" spans="1:17" ht="16.5" customHeight="1" x14ac:dyDescent="0.3">
      <c r="C127" s="69" t="s">
        <v>37</v>
      </c>
      <c r="J127" s="10"/>
      <c r="K127" s="61"/>
      <c r="L127" s="62">
        <v>50</v>
      </c>
      <c r="M127" s="24" t="s">
        <v>229</v>
      </c>
    </row>
    <row r="128" spans="1:17" ht="16.5" customHeight="1" x14ac:dyDescent="0.3">
      <c r="C128" s="69" t="s">
        <v>194</v>
      </c>
      <c r="J128" s="10"/>
      <c r="K128" s="61"/>
      <c r="L128" s="62"/>
      <c r="M128" s="24"/>
    </row>
    <row r="129" spans="3:15" ht="16.5" customHeight="1" x14ac:dyDescent="0.3">
      <c r="C129" s="69"/>
      <c r="J129" s="10"/>
      <c r="K129" s="61"/>
      <c r="L129" s="62"/>
      <c r="M129" s="24"/>
    </row>
    <row r="130" spans="3:15" ht="16.5" customHeight="1" x14ac:dyDescent="0.3">
      <c r="C130" s="69"/>
      <c r="J130" s="10"/>
      <c r="K130" s="61"/>
      <c r="L130" s="62"/>
      <c r="M130" s="24"/>
    </row>
    <row r="131" spans="3:15" ht="16.5" customHeight="1" x14ac:dyDescent="0.3">
      <c r="J131" s="10"/>
      <c r="K131" s="61"/>
      <c r="L131" s="62"/>
      <c r="M131" s="24"/>
    </row>
    <row r="132" spans="3:15" ht="16.5" customHeight="1" x14ac:dyDescent="0.3">
      <c r="H132" s="66"/>
      <c r="J132" s="10"/>
      <c r="K132" s="61">
        <v>250</v>
      </c>
      <c r="L132" s="74">
        <f>K132*5</f>
        <v>1250</v>
      </c>
      <c r="M132" s="24" t="s">
        <v>102</v>
      </c>
    </row>
    <row r="133" spans="3:15" ht="16.5" customHeight="1" x14ac:dyDescent="0.3">
      <c r="H133" s="66"/>
      <c r="J133" s="10"/>
      <c r="K133" s="61"/>
      <c r="L133" s="74"/>
      <c r="M133" s="75" t="s">
        <v>38</v>
      </c>
      <c r="N133" s="72">
        <f>L132*0.25</f>
        <v>312.5</v>
      </c>
    </row>
    <row r="134" spans="3:15" ht="16.5" customHeight="1" x14ac:dyDescent="0.3">
      <c r="H134" s="66"/>
      <c r="J134" s="10"/>
      <c r="K134" s="67"/>
      <c r="L134" s="60"/>
    </row>
    <row r="135" spans="3:15" ht="7.5" customHeight="1" x14ac:dyDescent="0.3">
      <c r="H135" s="66"/>
      <c r="J135" s="10"/>
      <c r="K135" s="67"/>
      <c r="L135" s="60"/>
    </row>
    <row r="136" spans="3:15" ht="16.5" customHeight="1" x14ac:dyDescent="0.3">
      <c r="H136" s="66"/>
      <c r="J136" s="10"/>
      <c r="K136" s="67"/>
      <c r="L136" s="60"/>
    </row>
    <row r="137" spans="3:15" ht="16.5" customHeight="1" x14ac:dyDescent="0.3">
      <c r="H137" s="66"/>
      <c r="J137" s="10"/>
      <c r="K137" s="67"/>
      <c r="L137" s="60"/>
    </row>
    <row r="138" spans="3:15" ht="16.5" customHeight="1" x14ac:dyDescent="0.3">
      <c r="H138" s="66"/>
      <c r="J138" s="10"/>
      <c r="K138" s="67"/>
      <c r="L138" s="60"/>
    </row>
    <row r="139" spans="3:15" ht="16.5" customHeight="1" x14ac:dyDescent="0.3">
      <c r="H139" s="66"/>
      <c r="J139" s="10"/>
      <c r="K139" s="67"/>
      <c r="L139" s="60"/>
    </row>
    <row r="140" spans="3:15" ht="16.5" customHeight="1" x14ac:dyDescent="0.3">
      <c r="H140" s="66"/>
      <c r="J140" s="10"/>
      <c r="K140" s="67"/>
      <c r="L140" s="60"/>
    </row>
    <row r="141" spans="3:15" ht="16.5" customHeight="1" x14ac:dyDescent="0.3">
      <c r="J141" s="10"/>
      <c r="K141" s="59"/>
      <c r="L141" s="60"/>
      <c r="M141" s="64"/>
      <c r="N141" s="24"/>
      <c r="O141" s="10"/>
    </row>
    <row r="142" spans="3:15" ht="16.5" customHeight="1" x14ac:dyDescent="0.3">
      <c r="J142" s="10"/>
      <c r="K142" s="59"/>
      <c r="L142" s="60"/>
      <c r="N142" s="24"/>
      <c r="O142" s="10"/>
    </row>
    <row r="143" spans="3:15" ht="16.5" customHeight="1" x14ac:dyDescent="0.3">
      <c r="J143" s="10"/>
      <c r="K143" s="59"/>
      <c r="L143" s="60"/>
      <c r="N143" s="24"/>
      <c r="O143" s="10"/>
    </row>
    <row r="144" spans="3:15" ht="16.5" customHeight="1" x14ac:dyDescent="0.3">
      <c r="J144" s="10"/>
      <c r="K144" s="61"/>
      <c r="L144" s="81">
        <f>SUM(L112:L143)</f>
        <v>16538.5</v>
      </c>
      <c r="M144" s="82" t="s">
        <v>87</v>
      </c>
      <c r="N144" s="24"/>
      <c r="O144" s="10"/>
    </row>
    <row r="145" spans="1:18" ht="16.5" customHeight="1" x14ac:dyDescent="0.3">
      <c r="J145" s="10"/>
      <c r="K145" s="5"/>
      <c r="L145" s="84"/>
      <c r="M145" s="24"/>
      <c r="O145" s="80"/>
      <c r="Q145" s="80"/>
      <c r="R145" s="83"/>
    </row>
    <row r="146" spans="1:18" ht="16.5" customHeight="1" x14ac:dyDescent="0.35">
      <c r="A146" s="10"/>
      <c r="H146" s="19"/>
      <c r="I146" s="19"/>
      <c r="J146" s="10"/>
      <c r="K146" s="5"/>
      <c r="L146" s="84"/>
      <c r="M146" s="24"/>
      <c r="O146" s="80"/>
      <c r="Q146" s="80"/>
      <c r="R146" s="83"/>
    </row>
    <row r="147" spans="1:18" ht="16.5" customHeight="1" x14ac:dyDescent="0.35">
      <c r="A147" s="10"/>
      <c r="B147" s="21" t="s">
        <v>39</v>
      </c>
      <c r="C147" s="68"/>
      <c r="H147" s="19"/>
      <c r="I147" s="19"/>
      <c r="J147" s="10"/>
      <c r="K147" s="5"/>
      <c r="L147" s="84"/>
      <c r="M147" s="24"/>
      <c r="O147" s="80"/>
      <c r="Q147" s="80"/>
      <c r="R147" s="83"/>
    </row>
    <row r="148" spans="1:18" ht="16.5" customHeight="1" x14ac:dyDescent="0.35">
      <c r="A148" s="10"/>
      <c r="C148" s="68" t="s">
        <v>40</v>
      </c>
      <c r="H148" s="19"/>
      <c r="I148" s="19"/>
      <c r="J148" s="10"/>
      <c r="K148" s="5"/>
      <c r="L148" s="84"/>
      <c r="M148" s="24"/>
      <c r="O148" s="80"/>
      <c r="Q148" s="80"/>
      <c r="R148" s="83"/>
    </row>
    <row r="149" spans="1:18" ht="16.5" customHeight="1" x14ac:dyDescent="0.35">
      <c r="A149" s="10"/>
      <c r="C149" s="68" t="s">
        <v>41</v>
      </c>
      <c r="H149" s="19"/>
      <c r="I149" s="19"/>
      <c r="J149" s="10"/>
      <c r="K149" s="5"/>
      <c r="L149" s="84"/>
      <c r="M149" s="24"/>
      <c r="O149" s="80"/>
      <c r="Q149" s="80"/>
      <c r="R149" s="83"/>
    </row>
    <row r="150" spans="1:18" ht="16.5" customHeight="1" x14ac:dyDescent="0.35">
      <c r="A150" s="129"/>
      <c r="C150" s="68"/>
      <c r="E150" s="131"/>
      <c r="F150" s="131"/>
      <c r="G150" s="130"/>
      <c r="H150" s="131"/>
      <c r="I150" s="131"/>
      <c r="J150" s="10"/>
      <c r="K150" s="5"/>
      <c r="L150" s="84"/>
      <c r="M150" s="24"/>
      <c r="O150" s="80"/>
      <c r="Q150" s="80"/>
      <c r="R150" s="83"/>
    </row>
    <row r="151" spans="1:18" s="142" customFormat="1" ht="16.5" customHeight="1" x14ac:dyDescent="0.35">
      <c r="A151" s="129"/>
      <c r="B151" s="21"/>
      <c r="C151" s="68" t="s">
        <v>159</v>
      </c>
      <c r="D151" s="21"/>
      <c r="E151" s="131"/>
      <c r="F151" s="131"/>
      <c r="G151" s="130"/>
      <c r="H151" s="131"/>
      <c r="I151" s="131"/>
      <c r="J151" s="10"/>
      <c r="K151" s="5"/>
      <c r="L151" s="84"/>
      <c r="M151" s="24"/>
      <c r="O151" s="80"/>
      <c r="Q151" s="80"/>
      <c r="R151" s="83"/>
    </row>
    <row r="152" spans="1:18" s="142" customFormat="1" ht="16.5" customHeight="1" x14ac:dyDescent="0.35">
      <c r="A152" s="129"/>
      <c r="B152" s="21"/>
      <c r="C152" s="68" t="s">
        <v>103</v>
      </c>
      <c r="D152" s="27"/>
      <c r="E152" s="131"/>
      <c r="F152" s="131"/>
      <c r="G152" s="130"/>
      <c r="H152" s="131"/>
      <c r="I152" s="131"/>
      <c r="J152" s="10"/>
      <c r="K152" s="5"/>
      <c r="L152" s="84"/>
      <c r="M152" s="24"/>
      <c r="O152" s="80"/>
      <c r="Q152" s="80"/>
      <c r="R152" s="83"/>
    </row>
    <row r="153" spans="1:18" s="142" customFormat="1" ht="16.5" customHeight="1" x14ac:dyDescent="0.35">
      <c r="A153" s="129"/>
      <c r="B153" s="21"/>
      <c r="C153" s="68" t="s">
        <v>104</v>
      </c>
      <c r="D153" s="21"/>
      <c r="E153" s="131"/>
      <c r="F153" s="131"/>
      <c r="G153" s="130"/>
      <c r="H153" s="131"/>
      <c r="I153" s="131"/>
      <c r="J153" s="10"/>
      <c r="K153" s="5"/>
      <c r="L153" s="84"/>
      <c r="M153" s="24"/>
      <c r="O153" s="80"/>
      <c r="Q153" s="80"/>
      <c r="R153" s="83"/>
    </row>
    <row r="154" spans="1:18" s="142" customFormat="1" ht="16.5" customHeight="1" x14ac:dyDescent="0.35">
      <c r="A154" s="129"/>
      <c r="B154" s="21"/>
      <c r="C154" s="68" t="s">
        <v>105</v>
      </c>
      <c r="D154" s="21"/>
      <c r="E154" s="131"/>
      <c r="F154" s="131"/>
      <c r="G154" s="130"/>
      <c r="H154" s="131"/>
      <c r="I154" s="131"/>
      <c r="J154" s="10"/>
      <c r="K154" s="5"/>
      <c r="L154" s="84"/>
      <c r="M154" s="24"/>
      <c r="O154" s="80"/>
      <c r="Q154" s="80"/>
      <c r="R154" s="83"/>
    </row>
    <row r="155" spans="1:18" s="142" customFormat="1" ht="16.5" customHeight="1" x14ac:dyDescent="0.35">
      <c r="A155" s="129"/>
      <c r="B155" s="21"/>
      <c r="C155" s="21"/>
      <c r="D155" s="21"/>
      <c r="E155" s="131"/>
      <c r="F155" s="131"/>
      <c r="G155" s="130"/>
      <c r="H155" s="131"/>
      <c r="I155" s="131"/>
      <c r="J155" s="10"/>
      <c r="K155" s="5"/>
      <c r="L155" s="84"/>
      <c r="M155" s="24"/>
      <c r="O155" s="80"/>
      <c r="Q155" s="80"/>
      <c r="R155" s="83"/>
    </row>
    <row r="156" spans="1:18" s="142" customFormat="1" ht="16.5" customHeight="1" x14ac:dyDescent="0.35">
      <c r="A156" s="129"/>
      <c r="D156" s="21"/>
      <c r="E156" s="131"/>
      <c r="F156" s="131"/>
      <c r="G156" s="130"/>
      <c r="H156" s="131"/>
      <c r="I156" s="131"/>
      <c r="J156" s="10"/>
      <c r="K156" s="5"/>
      <c r="L156" s="84"/>
      <c r="M156" s="24"/>
      <c r="O156" s="80"/>
      <c r="Q156" s="80"/>
      <c r="R156" s="83"/>
    </row>
    <row r="157" spans="1:18" s="142" customFormat="1" ht="16.5" customHeight="1" x14ac:dyDescent="0.35">
      <c r="A157" s="129"/>
      <c r="D157" s="131"/>
      <c r="E157" s="131"/>
      <c r="F157" s="131"/>
      <c r="G157" s="130"/>
      <c r="H157" s="131"/>
      <c r="I157" s="131"/>
      <c r="J157" s="10"/>
      <c r="K157" s="5"/>
      <c r="L157" s="84"/>
      <c r="M157" s="24"/>
      <c r="O157" s="80"/>
      <c r="Q157" s="80"/>
      <c r="R157" s="83"/>
    </row>
    <row r="158" spans="1:18" s="142" customFormat="1" ht="16.5" customHeight="1" x14ac:dyDescent="0.35">
      <c r="A158" s="129"/>
      <c r="D158" s="131"/>
      <c r="E158" s="131"/>
      <c r="F158" s="131"/>
      <c r="G158" s="130"/>
      <c r="H158" s="131"/>
      <c r="I158" s="131"/>
      <c r="J158" s="10"/>
      <c r="K158" s="5"/>
      <c r="L158" s="84"/>
      <c r="M158" s="24"/>
      <c r="O158" s="80"/>
      <c r="Q158" s="80"/>
      <c r="R158" s="83"/>
    </row>
    <row r="159" spans="1:18" s="142" customFormat="1" ht="16.5" customHeight="1" x14ac:dyDescent="0.35">
      <c r="A159" s="129"/>
      <c r="D159" s="131"/>
      <c r="E159" s="131"/>
      <c r="F159" s="131"/>
      <c r="G159" s="130"/>
      <c r="H159" s="131"/>
      <c r="I159" s="131"/>
      <c r="J159" s="10"/>
      <c r="K159" s="5"/>
      <c r="L159" s="84"/>
      <c r="M159" s="24"/>
      <c r="O159" s="80"/>
      <c r="Q159" s="80"/>
      <c r="R159" s="83"/>
    </row>
    <row r="160" spans="1:18" s="142" customFormat="1" ht="16.5" customHeight="1" x14ac:dyDescent="0.35">
      <c r="A160" s="129"/>
      <c r="D160" s="131"/>
      <c r="E160" s="131"/>
      <c r="F160" s="131"/>
      <c r="G160" s="130"/>
      <c r="H160" s="131"/>
      <c r="I160" s="131"/>
      <c r="J160" s="10"/>
      <c r="K160" s="5"/>
      <c r="L160" s="84"/>
      <c r="M160" s="24"/>
      <c r="O160" s="80"/>
      <c r="Q160" s="80"/>
      <c r="R160" s="83"/>
    </row>
    <row r="161" spans="1:19" s="142" customFormat="1" ht="16.5" customHeight="1" x14ac:dyDescent="0.35">
      <c r="A161" s="129"/>
      <c r="D161" s="131"/>
      <c r="E161" s="131"/>
      <c r="F161" s="131"/>
      <c r="G161" s="130"/>
      <c r="H161" s="131"/>
      <c r="I161" s="131"/>
      <c r="J161" s="10"/>
      <c r="K161" s="5"/>
      <c r="L161" s="84"/>
      <c r="M161" s="24"/>
      <c r="O161" s="80"/>
      <c r="Q161" s="80"/>
      <c r="R161" s="83"/>
    </row>
    <row r="162" spans="1:19" s="142" customFormat="1" ht="16.5" customHeight="1" x14ac:dyDescent="0.35">
      <c r="A162" s="129"/>
      <c r="B162" s="21" t="s">
        <v>48</v>
      </c>
      <c r="C162" s="68"/>
      <c r="D162" s="131"/>
      <c r="E162" s="131"/>
      <c r="F162" s="131"/>
      <c r="G162" s="130"/>
      <c r="H162" s="131"/>
      <c r="I162" s="131"/>
      <c r="J162" s="10"/>
      <c r="K162" s="5"/>
      <c r="L162" s="84"/>
      <c r="M162" s="24"/>
      <c r="O162" s="80"/>
      <c r="Q162" s="80"/>
      <c r="R162" s="83"/>
    </row>
    <row r="163" spans="1:19" s="142" customFormat="1" ht="16.5" customHeight="1" x14ac:dyDescent="0.35">
      <c r="A163" s="129"/>
      <c r="B163" s="21"/>
      <c r="C163" s="68" t="s">
        <v>173</v>
      </c>
      <c r="D163" s="131"/>
      <c r="E163" s="131"/>
      <c r="F163" s="131"/>
      <c r="G163" s="130"/>
      <c r="H163" s="131"/>
      <c r="I163" s="131"/>
      <c r="J163" s="10"/>
      <c r="K163" s="5"/>
      <c r="L163" s="84"/>
      <c r="M163" s="24"/>
      <c r="O163" s="80"/>
      <c r="Q163" s="80"/>
      <c r="R163" s="83"/>
    </row>
    <row r="164" spans="1:19" s="142" customFormat="1" ht="16.5" customHeight="1" x14ac:dyDescent="0.35">
      <c r="A164" s="129"/>
      <c r="B164" s="21"/>
      <c r="C164" s="68" t="s">
        <v>49</v>
      </c>
      <c r="D164" s="131"/>
      <c r="E164" s="131"/>
      <c r="F164" s="131"/>
      <c r="G164" s="130"/>
      <c r="H164" s="131"/>
      <c r="I164" s="131"/>
      <c r="J164" s="10"/>
      <c r="K164" s="5"/>
      <c r="L164" s="84"/>
      <c r="M164" s="24"/>
      <c r="O164" s="80"/>
      <c r="Q164" s="80"/>
      <c r="R164" s="83"/>
    </row>
    <row r="165" spans="1:19" ht="16.5" customHeight="1" x14ac:dyDescent="0.3">
      <c r="B165" s="68"/>
      <c r="C165" s="68" t="s">
        <v>50</v>
      </c>
      <c r="J165" s="10"/>
      <c r="K165" s="5"/>
      <c r="L165" s="84"/>
      <c r="M165" s="24"/>
      <c r="O165" s="80"/>
      <c r="Q165" s="80"/>
      <c r="R165" s="83"/>
    </row>
    <row r="166" spans="1:19" ht="16.5" customHeight="1" x14ac:dyDescent="0.35">
      <c r="A166" s="49" t="s">
        <v>94</v>
      </c>
      <c r="B166" s="50" t="s">
        <v>172</v>
      </c>
      <c r="C166" s="51"/>
      <c r="D166" s="50"/>
      <c r="E166" s="50"/>
      <c r="F166" s="50"/>
      <c r="G166" s="52" t="s">
        <v>95</v>
      </c>
      <c r="H166" s="66"/>
      <c r="J166" s="10"/>
      <c r="K166" s="53" t="s">
        <v>23</v>
      </c>
      <c r="L166" s="54" t="s">
        <v>24</v>
      </c>
      <c r="M166" s="55" t="s">
        <v>25</v>
      </c>
      <c r="O166" s="21">
        <v>200</v>
      </c>
      <c r="P166" s="21" t="s">
        <v>202</v>
      </c>
    </row>
    <row r="167" spans="1:19" ht="16.5" customHeight="1" x14ac:dyDescent="0.35">
      <c r="A167" s="1"/>
      <c r="B167" s="21" t="s">
        <v>54</v>
      </c>
      <c r="C167" s="19"/>
      <c r="G167" s="58" t="s">
        <v>255</v>
      </c>
      <c r="H167" s="66"/>
      <c r="J167" s="10"/>
      <c r="K167" s="61">
        <v>199</v>
      </c>
      <c r="L167" s="62">
        <f>K167*3</f>
        <v>597</v>
      </c>
      <c r="M167" s="24" t="s">
        <v>167</v>
      </c>
      <c r="O167" s="21">
        <v>300</v>
      </c>
      <c r="P167" s="21" t="s">
        <v>201</v>
      </c>
    </row>
    <row r="168" spans="1:19" ht="16.5" customHeight="1" x14ac:dyDescent="0.35">
      <c r="A168" s="1"/>
      <c r="B168" s="21" t="s">
        <v>175</v>
      </c>
      <c r="C168" s="19"/>
      <c r="G168" s="58" t="s">
        <v>197</v>
      </c>
      <c r="H168" s="66"/>
      <c r="J168" s="10"/>
      <c r="K168" s="61">
        <v>199</v>
      </c>
      <c r="L168" s="62">
        <f>K168*2</f>
        <v>398</v>
      </c>
      <c r="M168" s="24" t="s">
        <v>56</v>
      </c>
      <c r="O168" s="21">
        <v>300</v>
      </c>
      <c r="P168" s="21" t="s">
        <v>203</v>
      </c>
    </row>
    <row r="169" spans="1:19" ht="16.5" customHeight="1" x14ac:dyDescent="0.35">
      <c r="A169" s="1"/>
      <c r="C169" s="19"/>
      <c r="G169" s="63"/>
      <c r="H169" s="66"/>
      <c r="J169" s="10"/>
      <c r="K169" s="61">
        <v>199</v>
      </c>
      <c r="L169" s="62">
        <f>K169*1</f>
        <v>199</v>
      </c>
      <c r="M169" s="24" t="s">
        <v>169</v>
      </c>
      <c r="O169" s="21">
        <f>SUM(O166:O168)</f>
        <v>800</v>
      </c>
      <c r="Q169" s="72">
        <f>SUM(L175:L177)</f>
        <v>1900</v>
      </c>
    </row>
    <row r="170" spans="1:19" ht="16.5" customHeight="1" x14ac:dyDescent="0.35">
      <c r="A170" s="1"/>
      <c r="B170" s="29" t="s">
        <v>256</v>
      </c>
      <c r="C170" s="77"/>
      <c r="D170" s="29"/>
      <c r="E170" s="29"/>
      <c r="H170" s="66"/>
      <c r="J170" s="10"/>
      <c r="K170" s="61">
        <f>K169/2</f>
        <v>99.5</v>
      </c>
      <c r="L170" s="62">
        <f>K170*1</f>
        <v>99.5</v>
      </c>
      <c r="M170" s="24" t="s">
        <v>170</v>
      </c>
    </row>
    <row r="171" spans="1:19" ht="16.5" customHeight="1" x14ac:dyDescent="0.35">
      <c r="A171" s="1"/>
      <c r="B171" s="21" t="s">
        <v>250</v>
      </c>
      <c r="C171" s="19"/>
      <c r="H171" s="66"/>
      <c r="J171" s="10"/>
      <c r="K171" s="67"/>
      <c r="L171" s="60"/>
      <c r="M171" s="24"/>
    </row>
    <row r="172" spans="1:19" ht="16.5" customHeight="1" x14ac:dyDescent="0.3">
      <c r="B172" s="21" t="s">
        <v>176</v>
      </c>
      <c r="C172" s="68"/>
      <c r="E172" s="56"/>
      <c r="F172" s="56"/>
      <c r="G172" s="85"/>
      <c r="H172" s="79"/>
      <c r="I172" s="56"/>
      <c r="J172" s="24"/>
      <c r="K172" s="86"/>
      <c r="L172" s="74"/>
      <c r="M172" s="24"/>
      <c r="O172" s="21">
        <v>300</v>
      </c>
      <c r="P172" s="21" t="s">
        <v>59</v>
      </c>
    </row>
    <row r="173" spans="1:19" ht="16.5" customHeight="1" x14ac:dyDescent="0.3">
      <c r="B173" s="57"/>
      <c r="C173" s="68"/>
      <c r="E173" s="56"/>
      <c r="F173" s="56"/>
      <c r="G173" s="65"/>
      <c r="H173" s="79"/>
      <c r="I173" s="56"/>
      <c r="J173" s="24"/>
      <c r="K173" s="86"/>
      <c r="L173" s="74"/>
      <c r="M173" s="24"/>
      <c r="O173" s="21">
        <v>150</v>
      </c>
      <c r="P173" s="21" t="s">
        <v>60</v>
      </c>
    </row>
    <row r="174" spans="1:19" ht="16.5" customHeight="1" x14ac:dyDescent="0.35">
      <c r="A174" s="1"/>
      <c r="C174" s="68" t="s">
        <v>61</v>
      </c>
      <c r="E174" s="56"/>
      <c r="F174" s="56"/>
      <c r="G174" s="65"/>
      <c r="H174" s="79"/>
      <c r="I174" s="56"/>
      <c r="J174" s="24"/>
      <c r="K174" s="86"/>
      <c r="L174" s="87"/>
      <c r="M174" s="24"/>
    </row>
    <row r="175" spans="1:19" ht="16.5" customHeight="1" x14ac:dyDescent="0.35">
      <c r="A175" s="1"/>
      <c r="C175" s="68" t="s">
        <v>62</v>
      </c>
      <c r="E175" s="56"/>
      <c r="F175" s="56"/>
      <c r="G175" s="65"/>
      <c r="H175" s="79"/>
      <c r="I175" s="56"/>
      <c r="J175" s="24"/>
      <c r="K175" s="86"/>
      <c r="L175" s="74">
        <v>800</v>
      </c>
      <c r="M175" s="24" t="s">
        <v>199</v>
      </c>
      <c r="O175" s="21">
        <v>30</v>
      </c>
      <c r="P175" s="21" t="s">
        <v>63</v>
      </c>
    </row>
    <row r="176" spans="1:19" ht="16.5" customHeight="1" x14ac:dyDescent="0.35">
      <c r="A176" s="1"/>
      <c r="C176" s="68" t="s">
        <v>64</v>
      </c>
      <c r="E176" s="56"/>
      <c r="F176" s="56"/>
      <c r="G176" s="65"/>
      <c r="H176" s="79"/>
      <c r="I176" s="56"/>
      <c r="K176" s="61"/>
      <c r="L176" s="74">
        <v>800</v>
      </c>
      <c r="M176" s="24" t="s">
        <v>200</v>
      </c>
      <c r="O176" s="21">
        <v>100</v>
      </c>
      <c r="P176" s="21" t="s">
        <v>65</v>
      </c>
      <c r="R176" s="21" t="s">
        <v>66</v>
      </c>
      <c r="S176" s="88">
        <v>2200</v>
      </c>
    </row>
    <row r="177" spans="1:19" ht="16.5" customHeight="1" x14ac:dyDescent="0.35">
      <c r="C177" s="68" t="s">
        <v>67</v>
      </c>
      <c r="E177" s="56"/>
      <c r="F177" s="56"/>
      <c r="G177" s="65"/>
      <c r="H177" s="79"/>
      <c r="I177" s="56"/>
      <c r="J177" s="89"/>
      <c r="K177" s="61"/>
      <c r="L177" s="74">
        <v>300</v>
      </c>
      <c r="M177" s="24" t="s">
        <v>201</v>
      </c>
      <c r="R177" s="21" t="s">
        <v>69</v>
      </c>
      <c r="S177" s="21">
        <v>2500</v>
      </c>
    </row>
    <row r="178" spans="1:19" ht="16.5" customHeight="1" x14ac:dyDescent="0.35">
      <c r="A178" s="1"/>
      <c r="E178" s="56"/>
      <c r="F178" s="56"/>
      <c r="G178" s="56"/>
      <c r="H178" s="79"/>
      <c r="I178" s="56"/>
      <c r="J178" s="24"/>
      <c r="K178" s="61"/>
      <c r="L178" s="62">
        <v>2500</v>
      </c>
      <c r="M178" s="24" t="s">
        <v>240</v>
      </c>
      <c r="O178" s="21">
        <f>300+150+30</f>
        <v>480</v>
      </c>
      <c r="R178" s="21" t="s">
        <v>70</v>
      </c>
      <c r="S178" s="88">
        <v>3000</v>
      </c>
    </row>
    <row r="179" spans="1:19" ht="16.5" customHeight="1" x14ac:dyDescent="0.35">
      <c r="A179" s="1"/>
      <c r="C179" s="68" t="s">
        <v>71</v>
      </c>
      <c r="E179" s="56"/>
      <c r="F179" s="56"/>
      <c r="G179" s="56"/>
      <c r="H179" s="79"/>
      <c r="I179" s="56"/>
      <c r="J179" s="24"/>
      <c r="K179" s="61">
        <f>450+30</f>
        <v>480</v>
      </c>
      <c r="L179" s="62">
        <f>K179*7</f>
        <v>3360</v>
      </c>
      <c r="M179" s="24" t="s">
        <v>178</v>
      </c>
    </row>
    <row r="180" spans="1:19" ht="16.5" customHeight="1" x14ac:dyDescent="0.35">
      <c r="A180" s="1"/>
      <c r="C180" s="68" t="s">
        <v>72</v>
      </c>
      <c r="E180" s="56"/>
      <c r="F180" s="56"/>
      <c r="G180" s="56"/>
      <c r="H180" s="79"/>
      <c r="I180" s="56"/>
      <c r="J180" s="24"/>
      <c r="K180" s="61"/>
      <c r="L180" s="62"/>
      <c r="M180" s="78" t="s">
        <v>179</v>
      </c>
      <c r="O180" s="90" t="s">
        <v>73</v>
      </c>
    </row>
    <row r="181" spans="1:19" ht="16.5" customHeight="1" x14ac:dyDescent="0.35">
      <c r="A181" s="1"/>
      <c r="C181" s="57" t="s">
        <v>74</v>
      </c>
      <c r="E181" s="56"/>
      <c r="F181" s="56"/>
      <c r="G181" s="56"/>
      <c r="H181" s="79"/>
      <c r="I181" s="56"/>
      <c r="J181" s="24"/>
      <c r="K181" s="61"/>
      <c r="L181" s="62"/>
      <c r="M181" s="24"/>
      <c r="O181" s="90"/>
    </row>
    <row r="182" spans="1:19" ht="16.5" customHeight="1" x14ac:dyDescent="0.35">
      <c r="A182" s="1"/>
      <c r="C182" s="57" t="s">
        <v>75</v>
      </c>
      <c r="E182" s="56"/>
      <c r="F182" s="56"/>
      <c r="G182" s="56"/>
      <c r="H182" s="79"/>
      <c r="I182" s="56"/>
      <c r="J182" s="24"/>
      <c r="K182" s="61"/>
      <c r="L182" s="62"/>
      <c r="M182" s="24"/>
      <c r="O182" s="90"/>
    </row>
    <row r="183" spans="1:19" ht="16.5" customHeight="1" x14ac:dyDescent="0.35">
      <c r="A183" s="1"/>
      <c r="E183" s="56"/>
      <c r="F183" s="56"/>
      <c r="G183" s="56"/>
      <c r="H183" s="79"/>
      <c r="I183" s="56"/>
      <c r="J183" s="24"/>
      <c r="K183" s="61"/>
      <c r="L183" s="62"/>
      <c r="M183" s="24"/>
      <c r="O183" s="90"/>
    </row>
    <row r="184" spans="1:19" ht="16.5" customHeight="1" x14ac:dyDescent="0.35">
      <c r="A184" s="1"/>
      <c r="B184" s="29" t="s">
        <v>257</v>
      </c>
      <c r="C184" s="29"/>
      <c r="D184" s="29"/>
      <c r="E184" s="149"/>
      <c r="F184" s="56"/>
      <c r="G184" s="56"/>
      <c r="H184" s="79"/>
      <c r="I184" s="56"/>
      <c r="J184" s="24"/>
      <c r="K184" s="61"/>
      <c r="L184" s="62"/>
      <c r="O184" s="90" t="s">
        <v>77</v>
      </c>
    </row>
    <row r="185" spans="1:19" ht="16.5" customHeight="1" x14ac:dyDescent="0.35">
      <c r="A185" s="1"/>
      <c r="B185" s="21" t="s">
        <v>184</v>
      </c>
      <c r="E185" s="56"/>
      <c r="F185" s="56"/>
      <c r="G185" s="56"/>
      <c r="H185" s="79"/>
      <c r="I185" s="56"/>
      <c r="J185" s="24"/>
      <c r="K185" s="61"/>
      <c r="L185" s="62">
        <v>2000</v>
      </c>
      <c r="M185" s="21" t="s">
        <v>180</v>
      </c>
      <c r="O185" s="90" t="s">
        <v>78</v>
      </c>
    </row>
    <row r="186" spans="1:19" ht="16.5" customHeight="1" x14ac:dyDescent="0.35">
      <c r="A186" s="1"/>
      <c r="E186" s="56"/>
      <c r="F186" s="56"/>
      <c r="G186" s="56"/>
      <c r="H186" s="79"/>
      <c r="I186" s="56"/>
      <c r="J186" s="24"/>
      <c r="K186" s="61"/>
      <c r="L186" s="62"/>
    </row>
    <row r="187" spans="1:19" ht="16.5" customHeight="1" x14ac:dyDescent="0.35">
      <c r="A187" s="1"/>
      <c r="B187" s="21" t="s">
        <v>181</v>
      </c>
      <c r="E187" s="56"/>
      <c r="F187" s="56"/>
      <c r="G187" s="56"/>
      <c r="H187" s="79"/>
      <c r="I187" s="56"/>
      <c r="J187" s="24"/>
      <c r="K187" s="61"/>
      <c r="L187" s="62"/>
    </row>
    <row r="188" spans="1:19" ht="16.5" customHeight="1" x14ac:dyDescent="0.45">
      <c r="A188" s="1"/>
      <c r="B188" s="21" t="s">
        <v>182</v>
      </c>
      <c r="E188" s="56"/>
      <c r="F188" s="56"/>
      <c r="G188" s="56"/>
      <c r="H188" s="79"/>
      <c r="I188" s="56"/>
      <c r="J188" s="24"/>
      <c r="K188" s="61"/>
      <c r="L188" s="62"/>
      <c r="M188" s="24"/>
      <c r="O188" s="15" t="s">
        <v>79</v>
      </c>
    </row>
    <row r="189" spans="1:19" ht="16.5" customHeight="1" x14ac:dyDescent="0.45">
      <c r="A189" s="1"/>
      <c r="B189" s="21" t="s">
        <v>183</v>
      </c>
      <c r="E189" s="56"/>
      <c r="F189" s="56"/>
      <c r="G189" s="56"/>
      <c r="H189" s="79"/>
      <c r="I189" s="56"/>
      <c r="J189" s="24"/>
      <c r="K189" s="61"/>
      <c r="L189" s="62"/>
      <c r="M189" s="24"/>
      <c r="O189" s="15"/>
    </row>
    <row r="190" spans="1:19" ht="16.5" customHeight="1" x14ac:dyDescent="0.45">
      <c r="A190" s="1"/>
      <c r="C190" s="68"/>
      <c r="E190" s="56"/>
      <c r="F190" s="56"/>
      <c r="G190" s="56"/>
      <c r="H190" s="79"/>
      <c r="I190" s="56"/>
      <c r="J190" s="24"/>
      <c r="K190" s="61"/>
      <c r="L190" s="62"/>
      <c r="M190" s="24"/>
      <c r="O190" s="15"/>
    </row>
    <row r="191" spans="1:19" ht="16.5" customHeight="1" x14ac:dyDescent="0.45">
      <c r="A191" s="1"/>
      <c r="C191" s="68"/>
      <c r="E191" s="56"/>
      <c r="F191" s="56"/>
      <c r="G191" s="56"/>
      <c r="H191" s="79"/>
      <c r="I191" s="56"/>
      <c r="J191" s="24"/>
      <c r="K191" s="61"/>
      <c r="L191" s="62"/>
      <c r="M191" s="24"/>
      <c r="O191" s="15"/>
    </row>
    <row r="192" spans="1:19" ht="16.5" customHeight="1" x14ac:dyDescent="0.45">
      <c r="A192" s="1"/>
      <c r="C192" s="68"/>
      <c r="E192" s="56"/>
      <c r="F192" s="56"/>
      <c r="G192" s="56"/>
      <c r="H192" s="79"/>
      <c r="I192" s="56"/>
      <c r="J192" s="24"/>
      <c r="K192" s="61"/>
      <c r="L192" s="62"/>
      <c r="M192" s="24"/>
      <c r="O192" s="15"/>
    </row>
    <row r="193" spans="1:15" ht="16.5" customHeight="1" x14ac:dyDescent="0.45">
      <c r="A193" s="1"/>
      <c r="E193" s="56"/>
      <c r="F193" s="56"/>
      <c r="G193" s="56"/>
      <c r="H193" s="79"/>
      <c r="I193" s="56"/>
      <c r="J193" s="24"/>
      <c r="K193" s="61"/>
      <c r="L193" s="62"/>
      <c r="M193" s="24"/>
      <c r="O193" s="15"/>
    </row>
    <row r="194" spans="1:15" ht="16.5" customHeight="1" x14ac:dyDescent="0.35">
      <c r="A194" s="1"/>
      <c r="G194" s="65"/>
      <c r="H194" s="66"/>
      <c r="J194" s="10"/>
      <c r="K194" s="67"/>
      <c r="L194" s="60"/>
      <c r="M194" s="24"/>
    </row>
    <row r="195" spans="1:15" ht="16.5" customHeight="1" x14ac:dyDescent="0.35">
      <c r="A195" s="1"/>
      <c r="G195" s="65"/>
      <c r="H195" s="66"/>
      <c r="J195" s="10"/>
      <c r="K195" s="67"/>
      <c r="L195" s="60"/>
      <c r="M195" s="24"/>
    </row>
    <row r="196" spans="1:15" ht="16.5" customHeight="1" x14ac:dyDescent="0.35">
      <c r="A196" s="1"/>
      <c r="H196" s="66"/>
      <c r="J196" s="10"/>
      <c r="K196" s="67"/>
      <c r="L196" s="60"/>
      <c r="M196" s="24"/>
    </row>
    <row r="197" spans="1:15" ht="16.5" customHeight="1" x14ac:dyDescent="0.35">
      <c r="A197" s="1"/>
      <c r="H197" s="66"/>
      <c r="J197" s="10"/>
      <c r="K197" s="67"/>
      <c r="L197" s="60"/>
      <c r="M197" s="24"/>
    </row>
    <row r="198" spans="1:15" ht="16.5" customHeight="1" x14ac:dyDescent="0.35">
      <c r="A198" s="1"/>
      <c r="G198" s="68"/>
      <c r="H198" s="66"/>
      <c r="J198" s="10"/>
      <c r="K198" s="67"/>
      <c r="L198" s="60"/>
      <c r="M198" s="24"/>
    </row>
    <row r="199" spans="1:15" ht="16.5" customHeight="1" x14ac:dyDescent="0.35">
      <c r="A199" s="1"/>
      <c r="H199" s="66"/>
      <c r="J199" s="10"/>
      <c r="K199" s="67"/>
      <c r="L199" s="60"/>
      <c r="M199" s="24"/>
    </row>
    <row r="200" spans="1:15" ht="16.5" customHeight="1" x14ac:dyDescent="0.35">
      <c r="A200" s="1"/>
      <c r="H200" s="66"/>
      <c r="J200" s="10"/>
      <c r="K200" s="67"/>
      <c r="L200" s="60"/>
      <c r="M200" s="24"/>
    </row>
    <row r="201" spans="1:15" ht="16.5" customHeight="1" x14ac:dyDescent="0.35">
      <c r="A201" s="1"/>
      <c r="C201" s="68"/>
      <c r="H201" s="66"/>
      <c r="J201" s="10"/>
      <c r="K201" s="67"/>
      <c r="L201" s="60"/>
      <c r="M201" s="24"/>
    </row>
    <row r="202" spans="1:15" ht="16.5" customHeight="1" x14ac:dyDescent="0.35">
      <c r="A202" s="1"/>
      <c r="C202" s="68"/>
      <c r="H202" s="66"/>
      <c r="J202" s="10"/>
      <c r="K202" s="67"/>
      <c r="L202" s="60"/>
      <c r="M202" s="24"/>
    </row>
    <row r="203" spans="1:15" ht="16.5" customHeight="1" x14ac:dyDescent="0.35">
      <c r="A203" s="1"/>
      <c r="C203" s="68"/>
      <c r="H203" s="66"/>
      <c r="J203" s="10"/>
      <c r="K203" s="67"/>
      <c r="L203" s="60"/>
      <c r="M203" s="24"/>
    </row>
    <row r="204" spans="1:15" ht="16.5" customHeight="1" x14ac:dyDescent="0.35">
      <c r="A204" s="1"/>
      <c r="B204" s="21" t="s">
        <v>261</v>
      </c>
      <c r="C204" s="68"/>
      <c r="H204" s="66"/>
      <c r="J204" s="10"/>
      <c r="K204" s="67"/>
      <c r="L204" s="60"/>
      <c r="M204" s="24"/>
    </row>
    <row r="205" spans="1:15" ht="16.5" customHeight="1" x14ac:dyDescent="0.3">
      <c r="B205" s="128" t="s">
        <v>210</v>
      </c>
      <c r="H205" s="66"/>
      <c r="J205" s="10"/>
      <c r="K205" s="61"/>
      <c r="L205" s="81">
        <f>SUM(L167:L204)</f>
        <v>11053.5</v>
      </c>
      <c r="M205" s="82" t="s">
        <v>106</v>
      </c>
      <c r="O205" s="72"/>
    </row>
    <row r="206" spans="1:15" ht="16.5" customHeight="1" x14ac:dyDescent="0.3">
      <c r="B206" s="27" t="s">
        <v>209</v>
      </c>
      <c r="C206" s="68"/>
      <c r="H206" s="66"/>
      <c r="J206" s="10"/>
      <c r="K206" s="91"/>
      <c r="L206" s="92"/>
      <c r="O206" s="72"/>
    </row>
    <row r="207" spans="1:15" ht="16.5" customHeight="1" x14ac:dyDescent="0.3">
      <c r="J207" s="10"/>
      <c r="K207" s="53" t="s">
        <v>23</v>
      </c>
      <c r="L207" s="54" t="s">
        <v>24</v>
      </c>
      <c r="M207" s="55" t="s">
        <v>25</v>
      </c>
    </row>
    <row r="208" spans="1:15" ht="16.5" customHeight="1" x14ac:dyDescent="0.3">
      <c r="J208" s="10"/>
      <c r="K208" s="61">
        <v>199</v>
      </c>
      <c r="L208" s="62">
        <f>K208*3</f>
        <v>597</v>
      </c>
      <c r="M208" s="24" t="s">
        <v>167</v>
      </c>
    </row>
    <row r="209" spans="1:18" ht="16.5" customHeight="1" x14ac:dyDescent="0.35">
      <c r="A209" s="49" t="s">
        <v>107</v>
      </c>
      <c r="B209" s="50" t="s">
        <v>188</v>
      </c>
      <c r="C209" s="51"/>
      <c r="D209" s="50"/>
      <c r="E209" s="50"/>
      <c r="F209" s="50"/>
      <c r="G209" s="52" t="s">
        <v>108</v>
      </c>
      <c r="H209" s="66"/>
      <c r="J209" s="10"/>
      <c r="K209" s="61">
        <v>199</v>
      </c>
      <c r="L209" s="62">
        <f>K209*2</f>
        <v>398</v>
      </c>
      <c r="M209" s="24" t="s">
        <v>56</v>
      </c>
    </row>
    <row r="210" spans="1:18" ht="16.5" customHeight="1" x14ac:dyDescent="0.35">
      <c r="A210" s="1"/>
      <c r="B210" s="21" t="s">
        <v>109</v>
      </c>
      <c r="C210" s="19"/>
      <c r="G210" s="58" t="s">
        <v>110</v>
      </c>
      <c r="H210" s="66"/>
      <c r="J210" s="10"/>
      <c r="K210" s="61">
        <v>199</v>
      </c>
      <c r="L210" s="62">
        <f>K210*1</f>
        <v>199</v>
      </c>
      <c r="M210" s="24" t="s">
        <v>169</v>
      </c>
    </row>
    <row r="211" spans="1:18" ht="16.5" customHeight="1" x14ac:dyDescent="0.35">
      <c r="A211" s="1"/>
      <c r="B211" s="21" t="s">
        <v>97</v>
      </c>
      <c r="C211" s="19"/>
      <c r="G211" s="58" t="s">
        <v>111</v>
      </c>
      <c r="H211" s="66"/>
      <c r="J211" s="10"/>
      <c r="K211" s="61">
        <f>K210/2</f>
        <v>99.5</v>
      </c>
      <c r="L211" s="62">
        <f>K211*1</f>
        <v>99.5</v>
      </c>
      <c r="M211" s="24" t="s">
        <v>170</v>
      </c>
    </row>
    <row r="212" spans="1:18" ht="16.5" customHeight="1" x14ac:dyDescent="0.35">
      <c r="A212" s="1"/>
      <c r="B212" s="21" t="s">
        <v>171</v>
      </c>
      <c r="C212" s="19"/>
      <c r="G212" s="93"/>
      <c r="H212" s="66"/>
      <c r="J212" s="10"/>
      <c r="K212" s="67"/>
      <c r="L212" s="60"/>
      <c r="M212" s="24"/>
    </row>
    <row r="213" spans="1:18" ht="16.5" customHeight="1" x14ac:dyDescent="0.35">
      <c r="A213" s="1"/>
      <c r="C213" s="19"/>
      <c r="H213" s="66"/>
      <c r="I213" s="56"/>
      <c r="J213" s="24"/>
      <c r="K213" s="86"/>
      <c r="L213" s="74"/>
      <c r="M213" s="24"/>
      <c r="O213" s="21">
        <v>300</v>
      </c>
      <c r="P213" s="21" t="s">
        <v>59</v>
      </c>
    </row>
    <row r="214" spans="1:18" ht="16.5" customHeight="1" x14ac:dyDescent="0.35">
      <c r="A214" s="1"/>
      <c r="B214" s="57" t="s">
        <v>189</v>
      </c>
      <c r="C214" s="19"/>
      <c r="H214" s="66"/>
      <c r="J214" s="10"/>
      <c r="K214" s="61"/>
      <c r="L214" s="62">
        <v>1300</v>
      </c>
      <c r="M214" s="21" t="s">
        <v>195</v>
      </c>
    </row>
    <row r="215" spans="1:18" ht="16.5" customHeight="1" x14ac:dyDescent="0.3">
      <c r="B215" s="21" t="s">
        <v>112</v>
      </c>
      <c r="C215" s="68"/>
      <c r="E215" s="56"/>
      <c r="F215" s="56"/>
      <c r="G215" s="65"/>
      <c r="H215" s="79"/>
      <c r="J215" s="10"/>
      <c r="K215" s="67"/>
      <c r="L215" s="60"/>
    </row>
    <row r="216" spans="1:18" ht="16.5" customHeight="1" x14ac:dyDescent="0.35">
      <c r="A216" s="1"/>
      <c r="B216" s="21" t="s">
        <v>190</v>
      </c>
      <c r="G216" s="65"/>
      <c r="H216" s="66"/>
      <c r="J216" s="10"/>
      <c r="K216" s="67"/>
      <c r="L216" s="81">
        <f>SUM(L208:L215)</f>
        <v>2593.5</v>
      </c>
      <c r="M216" s="82" t="s">
        <v>113</v>
      </c>
    </row>
    <row r="217" spans="1:18" s="142" customFormat="1" ht="16.5" customHeight="1" x14ac:dyDescent="0.35">
      <c r="A217" s="1"/>
      <c r="B217" s="27"/>
      <c r="G217" s="65"/>
      <c r="H217" s="66"/>
      <c r="J217" s="10"/>
      <c r="K217" s="123"/>
      <c r="L217" s="194"/>
      <c r="M217" s="125"/>
    </row>
    <row r="218" spans="1:18" s="142" customFormat="1" ht="16.5" customHeight="1" x14ac:dyDescent="0.35">
      <c r="A218" s="1"/>
      <c r="B218" s="27"/>
      <c r="G218" s="65"/>
      <c r="H218" s="66"/>
      <c r="J218" s="10"/>
      <c r="K218" s="123"/>
      <c r="L218" s="194"/>
      <c r="M218" s="125"/>
    </row>
    <row r="219" spans="1:18" s="142" customFormat="1" ht="16.5" customHeight="1" x14ac:dyDescent="0.35">
      <c r="A219" s="1"/>
      <c r="B219" s="27"/>
      <c r="G219" s="65"/>
      <c r="H219" s="66"/>
      <c r="J219" s="10"/>
      <c r="K219" s="123"/>
      <c r="L219" s="194"/>
      <c r="M219" s="125"/>
    </row>
    <row r="220" spans="1:18" s="142" customFormat="1" ht="16.5" customHeight="1" x14ac:dyDescent="0.35">
      <c r="A220" s="1"/>
      <c r="B220" s="27"/>
      <c r="G220" s="65"/>
      <c r="H220" s="66"/>
      <c r="J220" s="10"/>
      <c r="K220" s="123"/>
      <c r="L220" s="194"/>
      <c r="M220" s="125"/>
    </row>
    <row r="221" spans="1:18" ht="16.5" customHeight="1" x14ac:dyDescent="0.3">
      <c r="A221" s="94" t="s">
        <v>114</v>
      </c>
      <c r="B221" s="95" t="s">
        <v>115</v>
      </c>
      <c r="C221" s="96"/>
      <c r="D221" s="97"/>
      <c r="E221" s="97"/>
      <c r="F221" s="97"/>
      <c r="G221" s="97"/>
      <c r="H221" s="98"/>
      <c r="I221" s="98"/>
      <c r="J221" s="10"/>
      <c r="K221" s="195"/>
      <c r="L221" s="120"/>
      <c r="M221" s="120"/>
    </row>
    <row r="222" spans="1:18" ht="20.25" customHeight="1" x14ac:dyDescent="0.45">
      <c r="A222" s="99" t="s">
        <v>116</v>
      </c>
      <c r="B222" s="21" t="s">
        <v>117</v>
      </c>
      <c r="C222" s="21" t="s">
        <v>275</v>
      </c>
      <c r="H222" s="100"/>
      <c r="I222" s="56"/>
      <c r="J222" s="10"/>
      <c r="K222" s="64"/>
      <c r="L222" s="91"/>
      <c r="M222" s="24"/>
      <c r="O222" s="33"/>
      <c r="Q222" s="21">
        <f>5228/2</f>
        <v>2614</v>
      </c>
      <c r="R222" s="21" t="s">
        <v>118</v>
      </c>
    </row>
    <row r="223" spans="1:18" ht="16.5" customHeight="1" x14ac:dyDescent="0.45">
      <c r="A223" s="99"/>
      <c r="C223" s="21" t="s">
        <v>276</v>
      </c>
      <c r="H223" s="101"/>
      <c r="I223" s="56"/>
      <c r="J223" s="10"/>
      <c r="K223" s="64"/>
      <c r="L223" s="66">
        <f>(L89+L144+L205+L216)*0.041</f>
        <v>1258.1055000000001</v>
      </c>
      <c r="M223" s="24" t="s">
        <v>119</v>
      </c>
      <c r="O223" s="33">
        <f>L223/3</f>
        <v>419.36850000000004</v>
      </c>
    </row>
    <row r="224" spans="1:18" ht="16.5" customHeight="1" x14ac:dyDescent="0.45">
      <c r="A224" s="99"/>
      <c r="C224" s="21" t="s">
        <v>277</v>
      </c>
      <c r="H224" s="101"/>
      <c r="I224" s="56"/>
      <c r="J224" s="10"/>
      <c r="K224" s="64"/>
      <c r="L224" s="66"/>
      <c r="M224" s="24"/>
      <c r="Q224" s="21">
        <f>Q222+Q223</f>
        <v>2614</v>
      </c>
    </row>
    <row r="225" spans="1:17" ht="16.5" customHeight="1" x14ac:dyDescent="0.45">
      <c r="A225" s="99"/>
      <c r="H225" s="101"/>
      <c r="I225" s="56"/>
      <c r="J225" s="10"/>
      <c r="K225" s="64"/>
      <c r="L225" s="66"/>
      <c r="M225" s="24"/>
    </row>
    <row r="226" spans="1:17" ht="16.5" customHeight="1" x14ac:dyDescent="0.45">
      <c r="A226" s="99"/>
      <c r="C226" s="27" t="s">
        <v>120</v>
      </c>
      <c r="D226" s="27"/>
      <c r="H226" s="102"/>
      <c r="I226" s="56"/>
      <c r="J226" s="10"/>
      <c r="K226" s="33"/>
      <c r="L226" s="21"/>
      <c r="O226" s="33"/>
    </row>
    <row r="227" spans="1:17" ht="16.5" customHeight="1" x14ac:dyDescent="0.3">
      <c r="C227" s="21" t="s">
        <v>121</v>
      </c>
      <c r="E227" s="21" t="s">
        <v>122</v>
      </c>
      <c r="H227" s="102"/>
      <c r="I227" s="56"/>
      <c r="J227" s="10"/>
      <c r="K227" s="158" t="s">
        <v>148</v>
      </c>
      <c r="L227" s="158"/>
      <c r="M227" s="158"/>
      <c r="O227" s="33"/>
    </row>
    <row r="228" spans="1:17" ht="16.5" customHeight="1" x14ac:dyDescent="0.3">
      <c r="C228" s="21" t="s">
        <v>123</v>
      </c>
      <c r="E228" s="57" t="s">
        <v>125</v>
      </c>
      <c r="H228" s="103"/>
      <c r="J228" s="10"/>
      <c r="K228" s="104"/>
      <c r="L228" s="105">
        <f>L89+L144+L205+L216+L223</f>
        <v>31943.605500000001</v>
      </c>
      <c r="M228" s="106" t="s">
        <v>124</v>
      </c>
      <c r="Q228" s="72">
        <f>L228/2</f>
        <v>15971.802750000001</v>
      </c>
    </row>
    <row r="229" spans="1:17" ht="16.5" customHeight="1" x14ac:dyDescent="0.3">
      <c r="E229" s="57" t="s">
        <v>126</v>
      </c>
      <c r="H229" s="103"/>
      <c r="I229" s="100"/>
      <c r="J229" s="10"/>
      <c r="L229" s="107">
        <f>L228/5</f>
        <v>6388.7211000000007</v>
      </c>
      <c r="M229" s="108" t="s">
        <v>23</v>
      </c>
    </row>
    <row r="230" spans="1:17" ht="16.5" customHeight="1" x14ac:dyDescent="0.3">
      <c r="H230" s="102"/>
      <c r="I230" s="101"/>
      <c r="J230" s="10"/>
      <c r="L230" s="21"/>
      <c r="M230" s="24"/>
    </row>
    <row r="231" spans="1:17" s="109" customFormat="1" ht="16.5" customHeight="1" x14ac:dyDescent="0.3">
      <c r="A231" s="21"/>
      <c r="B231" s="21"/>
      <c r="E231" s="21"/>
      <c r="F231" s="21"/>
      <c r="G231" s="21"/>
      <c r="H231" s="110"/>
      <c r="I231" s="102"/>
      <c r="J231" s="100"/>
      <c r="L231" s="111">
        <v>15971.8</v>
      </c>
      <c r="M231" s="109" t="s">
        <v>127</v>
      </c>
      <c r="O231" s="112"/>
    </row>
    <row r="232" spans="1:17" s="109" customFormat="1" ht="16.5" customHeight="1" x14ac:dyDescent="0.45">
      <c r="A232" s="99" t="s">
        <v>116</v>
      </c>
      <c r="B232" s="27" t="s">
        <v>128</v>
      </c>
      <c r="C232" s="21"/>
      <c r="D232" s="21"/>
      <c r="E232" s="21"/>
      <c r="F232" s="21"/>
      <c r="G232" s="21"/>
      <c r="H232" s="110"/>
      <c r="I232" s="102"/>
      <c r="J232" s="100"/>
      <c r="L232" s="127">
        <f>L228-L231</f>
        <v>15971.805500000002</v>
      </c>
      <c r="M232" s="106" t="s">
        <v>124</v>
      </c>
    </row>
    <row r="233" spans="1:17" s="109" customFormat="1" ht="16.5" customHeight="1" x14ac:dyDescent="0.45">
      <c r="A233" s="99" t="s">
        <v>116</v>
      </c>
      <c r="B233" s="27" t="s">
        <v>129</v>
      </c>
      <c r="C233" s="21"/>
      <c r="D233" s="21"/>
      <c r="E233" s="21"/>
      <c r="F233" s="21"/>
      <c r="G233" s="21"/>
      <c r="H233" s="21"/>
      <c r="I233" s="113"/>
      <c r="J233" s="100"/>
      <c r="L233" s="127">
        <f>L232/5</f>
        <v>3194.3611000000005</v>
      </c>
      <c r="M233" s="108" t="s">
        <v>23</v>
      </c>
      <c r="O233" s="112"/>
    </row>
    <row r="234" spans="1:17" s="109" customFormat="1" ht="16.5" customHeight="1" x14ac:dyDescent="0.3">
      <c r="C234" s="21"/>
      <c r="D234" s="21"/>
      <c r="E234" s="21"/>
      <c r="F234" s="21"/>
      <c r="G234" s="21"/>
      <c r="H234" s="21"/>
      <c r="I234" s="113"/>
      <c r="J234" s="100"/>
    </row>
    <row r="235" spans="1:17" s="109" customFormat="1" ht="16.5" customHeight="1" x14ac:dyDescent="0.45">
      <c r="A235" s="99"/>
      <c r="B235" s="27"/>
      <c r="C235" s="21"/>
      <c r="D235" s="21"/>
      <c r="E235" s="21"/>
      <c r="F235" s="21"/>
      <c r="G235" s="21"/>
      <c r="H235" s="21"/>
      <c r="I235" s="102"/>
      <c r="J235" s="100"/>
      <c r="L235" s="114">
        <f>L228*0.016</f>
        <v>511.09768800000006</v>
      </c>
      <c r="M235" s="115" t="s">
        <v>130</v>
      </c>
    </row>
    <row r="236" spans="1:17" ht="16.5" customHeight="1" x14ac:dyDescent="0.3">
      <c r="A236" s="21" t="s">
        <v>131</v>
      </c>
      <c r="L236" s="104">
        <f>L232-L235</f>
        <v>15460.707812000002</v>
      </c>
      <c r="M236" s="106" t="s">
        <v>124</v>
      </c>
      <c r="Q236" s="33">
        <f>L240+L241</f>
        <v>1258.1054999999999</v>
      </c>
    </row>
    <row r="237" spans="1:17" ht="16.5" customHeight="1" x14ac:dyDescent="0.3">
      <c r="A237" s="116" t="s">
        <v>132</v>
      </c>
      <c r="L237" s="104">
        <f>L236/5</f>
        <v>3092.1415624000006</v>
      </c>
      <c r="M237" s="108" t="s">
        <v>23</v>
      </c>
    </row>
    <row r="238" spans="1:17" ht="16.5" customHeight="1" x14ac:dyDescent="0.35">
      <c r="B238" s="22"/>
      <c r="C238" s="22"/>
      <c r="D238" s="22"/>
      <c r="E238" s="22"/>
      <c r="F238" s="22"/>
      <c r="L238" s="117"/>
      <c r="M238" s="115"/>
    </row>
    <row r="239" spans="1:17" ht="16.5" customHeight="1" x14ac:dyDescent="0.35">
      <c r="B239" s="22"/>
      <c r="C239" s="22"/>
      <c r="D239" s="22"/>
      <c r="E239" s="22"/>
      <c r="F239" s="116" t="s">
        <v>133</v>
      </c>
      <c r="G239" s="116"/>
      <c r="L239" s="117"/>
      <c r="M239" s="118"/>
    </row>
    <row r="240" spans="1:17" ht="16.5" customHeight="1" x14ac:dyDescent="0.35">
      <c r="F240" s="22"/>
      <c r="G240" s="22"/>
      <c r="I240" s="5"/>
      <c r="L240" s="66">
        <f>L232-L236</f>
        <v>511.09768799999983</v>
      </c>
      <c r="M240" s="21" t="s">
        <v>134</v>
      </c>
      <c r="P240" s="5"/>
    </row>
    <row r="241" spans="1:16" ht="16.5" customHeight="1" x14ac:dyDescent="0.3">
      <c r="F241" s="116" t="s">
        <v>135</v>
      </c>
      <c r="G241" s="116"/>
      <c r="I241" s="5"/>
      <c r="L241" s="66">
        <f>L223-L235</f>
        <v>747.00781200000006</v>
      </c>
      <c r="M241" s="21" t="s">
        <v>136</v>
      </c>
      <c r="P241" s="5"/>
    </row>
    <row r="242" spans="1:16" ht="16.5" customHeight="1" x14ac:dyDescent="0.3">
      <c r="F242" s="116" t="s">
        <v>137</v>
      </c>
      <c r="G242" s="116"/>
      <c r="I242" s="5"/>
      <c r="L242" s="66">
        <f>SUM(L240:L241)</f>
        <v>1258.1054999999999</v>
      </c>
      <c r="P242" s="5"/>
    </row>
    <row r="243" spans="1:16" ht="16.5" customHeight="1" x14ac:dyDescent="0.35">
      <c r="F243" s="57" t="s">
        <v>138</v>
      </c>
      <c r="G243" s="22"/>
      <c r="I243" s="5"/>
      <c r="P243" s="5"/>
    </row>
    <row r="244" spans="1:16" ht="16.5" customHeight="1" x14ac:dyDescent="0.35">
      <c r="E244" s="22"/>
      <c r="I244" s="5"/>
      <c r="L244" s="66">
        <f>L229-L237</f>
        <v>3296.5795376000001</v>
      </c>
      <c r="M244" s="21" t="s">
        <v>139</v>
      </c>
      <c r="P244" s="5"/>
    </row>
    <row r="245" spans="1:16" ht="16.5" customHeight="1" x14ac:dyDescent="0.35">
      <c r="A245" s="116"/>
      <c r="B245" s="22"/>
      <c r="C245" s="22"/>
      <c r="D245" s="22"/>
      <c r="E245" s="22"/>
      <c r="I245" s="5"/>
      <c r="P245" s="5"/>
    </row>
    <row r="246" spans="1:16" ht="16.5" customHeight="1" x14ac:dyDescent="0.35">
      <c r="A246" s="22"/>
      <c r="B246" s="22"/>
      <c r="C246" s="22"/>
      <c r="D246" s="22"/>
      <c r="E246" s="22"/>
      <c r="I246" s="5"/>
      <c r="L246" s="66">
        <f>L228/2</f>
        <v>15971.802750000001</v>
      </c>
      <c r="M246" s="148" t="s">
        <v>196</v>
      </c>
      <c r="P246" s="5"/>
    </row>
    <row r="247" spans="1:16" ht="16.5" customHeight="1" x14ac:dyDescent="0.35">
      <c r="A247" s="22"/>
      <c r="B247" s="22"/>
      <c r="C247" s="22"/>
      <c r="E247" s="22"/>
      <c r="I247" s="5"/>
      <c r="L247" s="66">
        <f>L246*0.2</f>
        <v>3194.3605500000003</v>
      </c>
      <c r="M247" s="148" t="s">
        <v>212</v>
      </c>
      <c r="P247" s="5"/>
    </row>
    <row r="248" spans="1:16" ht="16.5" customHeight="1" x14ac:dyDescent="0.35">
      <c r="A248" s="22"/>
      <c r="B248" s="22"/>
      <c r="C248" s="22"/>
      <c r="E248" s="22"/>
    </row>
    <row r="249" spans="1:16" ht="16.5" customHeight="1" x14ac:dyDescent="0.35">
      <c r="A249" s="22"/>
      <c r="B249" s="22"/>
      <c r="C249" s="22"/>
    </row>
    <row r="250" spans="1:16" ht="16.5" customHeight="1" x14ac:dyDescent="0.35">
      <c r="A250" s="22"/>
      <c r="B250" s="22"/>
      <c r="C250" s="22"/>
    </row>
    <row r="251" spans="1:16" ht="16.5" customHeight="1" x14ac:dyDescent="0.35">
      <c r="A251" s="22"/>
      <c r="B251" s="22"/>
      <c r="C251" s="22"/>
    </row>
    <row r="252" spans="1:16" ht="16.5" customHeight="1" x14ac:dyDescent="0.3"/>
    <row r="253" spans="1:16" ht="16.5" customHeight="1" x14ac:dyDescent="0.3"/>
    <row r="254" spans="1:16" ht="16.5" customHeight="1" x14ac:dyDescent="0.3"/>
    <row r="255" spans="1:16" ht="16.5" customHeight="1" x14ac:dyDescent="0.3"/>
    <row r="256" spans="1:16" ht="16.5" customHeight="1" x14ac:dyDescent="0.3"/>
    <row r="257" ht="16.5" customHeight="1" x14ac:dyDescent="0.3"/>
    <row r="258" ht="16.5" customHeight="1" x14ac:dyDescent="0.3"/>
  </sheetData>
  <mergeCells count="19">
    <mergeCell ref="A1:C1"/>
    <mergeCell ref="A8:H8"/>
    <mergeCell ref="A19:B19"/>
    <mergeCell ref="L19:T19"/>
    <mergeCell ref="A20:B20"/>
    <mergeCell ref="K227:M227"/>
    <mergeCell ref="A12:I12"/>
    <mergeCell ref="M123:M126"/>
    <mergeCell ref="C34:G34"/>
    <mergeCell ref="C35:C36"/>
    <mergeCell ref="D35:G35"/>
    <mergeCell ref="D36:G36"/>
    <mergeCell ref="D50:G50"/>
    <mergeCell ref="D51:G51"/>
    <mergeCell ref="K33:M33"/>
    <mergeCell ref="C41:G41"/>
    <mergeCell ref="C42:C43"/>
    <mergeCell ref="D42:G42"/>
    <mergeCell ref="D43:G43"/>
  </mergeCells>
  <pageMargins left="0.25" right="0.25" top="0.75" bottom="0.75" header="0.3" footer="0.3"/>
  <pageSetup paperSize="5" orientation="portrait" verticalDpi="300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Option 1</vt:lpstr>
      <vt:lpstr>Option 2</vt:lpstr>
      <vt:lpstr>Option 1_with Entrance</vt:lpstr>
      <vt:lpstr>Option 2_with Entrance (FINAL)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cp:lastPrinted>2023-06-15T07:39:06Z</cp:lastPrinted>
  <dcterms:created xsi:type="dcterms:W3CDTF">2023-05-29T07:58:38Z</dcterms:created>
  <dcterms:modified xsi:type="dcterms:W3CDTF">2023-06-15T09:00:22Z</dcterms:modified>
</cp:coreProperties>
</file>